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84" windowWidth="19488" windowHeight="8208" tabRatio="862" activeTab="2"/>
  </bookViews>
  <sheets>
    <sheet name="1-MRAC Info" sheetId="7" r:id="rId1"/>
    <sheet name="2a-Access Plan Guide" sheetId="8" r:id="rId2"/>
    <sheet name="2b-Instructions" sheetId="9" r:id="rId3"/>
    <sheet name="3-Org Practice Survey" sheetId="1" r:id="rId4"/>
    <sheet name="4-Prog &amp; Services Survey" sheetId="2" r:id="rId5"/>
    <sheet name="5-Physical Site-1 Survey" sheetId="3" r:id="rId6"/>
    <sheet name="6-Physical Site-2 Survey" sheetId="5" r:id="rId7"/>
    <sheet name="7 - Access Plan Worksheet" sheetId="6" r:id="rId8"/>
    <sheet name="Sheet1" sheetId="10" r:id="rId9"/>
  </sheets>
  <definedNames>
    <definedName name="OLE_LINK1" localSheetId="5">'5-Physical Site-1 Survey'!$A$4</definedName>
  </definedNames>
  <calcPr calcId="145621"/>
</workbook>
</file>

<file path=xl/calcChain.xml><?xml version="1.0" encoding="utf-8"?>
<calcChain xmlns="http://schemas.openxmlformats.org/spreadsheetml/2006/main">
  <c r="C62" i="5" l="1"/>
  <c r="C61" i="5"/>
  <c r="C62" i="3"/>
  <c r="C61" i="3"/>
  <c r="C49" i="5" l="1"/>
  <c r="C47" i="5"/>
  <c r="C27" i="5"/>
  <c r="C90" i="5"/>
  <c r="C89" i="5"/>
  <c r="C88" i="5"/>
  <c r="C87" i="5"/>
  <c r="C86" i="5"/>
  <c r="C85" i="5"/>
  <c r="C84" i="5"/>
  <c r="C83" i="5"/>
  <c r="C80" i="5"/>
  <c r="C79" i="5"/>
  <c r="C78" i="5"/>
  <c r="C74" i="5"/>
  <c r="C73" i="5"/>
  <c r="C72" i="5"/>
  <c r="C71" i="5"/>
  <c r="C68" i="5"/>
  <c r="C67" i="5"/>
  <c r="C66" i="5"/>
  <c r="C65" i="5"/>
  <c r="C58" i="5"/>
  <c r="C57" i="5"/>
  <c r="C53" i="5"/>
  <c r="C52" i="5"/>
  <c r="C51" i="5"/>
  <c r="C50" i="5"/>
  <c r="C48" i="5"/>
  <c r="C46" i="5"/>
  <c r="C45" i="5"/>
  <c r="C42" i="5"/>
  <c r="C41" i="5"/>
  <c r="C40" i="5"/>
  <c r="C39" i="5"/>
  <c r="C38" i="5"/>
  <c r="C37" i="5"/>
  <c r="C36" i="5"/>
  <c r="C35" i="5"/>
  <c r="C34" i="5"/>
  <c r="C31" i="5"/>
  <c r="C30" i="5"/>
  <c r="C29" i="5"/>
  <c r="C28" i="5"/>
  <c r="C26" i="5"/>
  <c r="C23" i="5"/>
  <c r="C22" i="5"/>
  <c r="C21" i="5"/>
  <c r="C20" i="5"/>
  <c r="C19" i="5"/>
  <c r="C18" i="5"/>
  <c r="C17" i="5"/>
  <c r="C16" i="5"/>
  <c r="C15" i="5"/>
  <c r="C14" i="5"/>
  <c r="C11" i="5"/>
  <c r="C10" i="5"/>
  <c r="C9" i="5"/>
  <c r="C8" i="5"/>
  <c r="C7" i="5"/>
  <c r="C6" i="5"/>
  <c r="C5" i="5"/>
  <c r="C3" i="5"/>
  <c r="C3" i="3"/>
  <c r="C70" i="2"/>
  <c r="C69" i="2"/>
  <c r="C62" i="2"/>
  <c r="C41" i="3"/>
  <c r="C34" i="3"/>
  <c r="C83" i="3"/>
  <c r="C84" i="3"/>
  <c r="C87" i="3"/>
  <c r="C74" i="3"/>
  <c r="C46" i="3"/>
  <c r="C50" i="3"/>
  <c r="C90" i="3"/>
  <c r="C89" i="3"/>
  <c r="C88" i="3"/>
  <c r="C86" i="3"/>
  <c r="C85" i="3"/>
  <c r="C72" i="3"/>
  <c r="C67" i="3"/>
  <c r="C65" i="3"/>
  <c r="C47" i="3"/>
  <c r="C48" i="3"/>
  <c r="C42" i="3"/>
  <c r="C65" i="2"/>
  <c r="C59" i="2"/>
  <c r="C57" i="2"/>
  <c r="C55" i="2"/>
  <c r="C47" i="2"/>
  <c r="C22" i="2"/>
  <c r="C79" i="3"/>
  <c r="C36" i="2"/>
  <c r="C74" i="2"/>
  <c r="C67" i="2"/>
  <c r="C73" i="2"/>
  <c r="C68" i="2"/>
  <c r="C66" i="2"/>
  <c r="C61" i="2"/>
  <c r="C60" i="2"/>
  <c r="C58" i="2"/>
  <c r="C80" i="3" l="1"/>
  <c r="C78" i="3"/>
  <c r="C73" i="3"/>
  <c r="C71" i="3"/>
  <c r="C68" i="3"/>
  <c r="C66" i="3"/>
  <c r="C58" i="3"/>
  <c r="C57" i="3"/>
  <c r="C52" i="3"/>
  <c r="C51" i="3"/>
  <c r="C49" i="3"/>
  <c r="C45" i="3"/>
  <c r="C53" i="3"/>
  <c r="C40" i="3"/>
  <c r="C39" i="3"/>
  <c r="C36" i="3"/>
  <c r="C38" i="3" l="1"/>
  <c r="C37" i="3"/>
  <c r="C35" i="3"/>
  <c r="C29" i="3"/>
  <c r="C27" i="3"/>
  <c r="C20" i="3"/>
  <c r="C14" i="3"/>
  <c r="C9" i="3"/>
  <c r="C8" i="3"/>
  <c r="C10" i="3"/>
  <c r="C7" i="3"/>
  <c r="C9" i="2" l="1"/>
  <c r="C8" i="2"/>
  <c r="C7" i="2"/>
  <c r="C6" i="1"/>
  <c r="C2" i="1"/>
  <c r="C31" i="3"/>
  <c r="C30" i="3"/>
  <c r="C28" i="3"/>
  <c r="C26" i="3"/>
  <c r="C23" i="3"/>
  <c r="C22" i="3"/>
  <c r="C21" i="3"/>
  <c r="C19" i="3"/>
  <c r="C15" i="3"/>
  <c r="C18" i="3"/>
  <c r="C16" i="3"/>
  <c r="C17" i="3"/>
  <c r="C11" i="3"/>
  <c r="C6" i="3"/>
  <c r="C5" i="3"/>
  <c r="C56" i="2"/>
  <c r="C54" i="2"/>
  <c r="C53" i="2"/>
  <c r="C52" i="2"/>
  <c r="C49" i="2"/>
  <c r="C48" i="2"/>
  <c r="C46" i="2"/>
  <c r="C45" i="2"/>
  <c r="C42" i="2"/>
  <c r="C41" i="2"/>
  <c r="C40" i="2"/>
  <c r="C39" i="2"/>
  <c r="C38" i="2"/>
  <c r="C37" i="2"/>
  <c r="C32" i="2"/>
  <c r="C33" i="2"/>
  <c r="C31" i="2"/>
  <c r="C30" i="2"/>
  <c r="C29" i="2"/>
  <c r="C28" i="2"/>
  <c r="C27" i="2"/>
  <c r="C26" i="2"/>
  <c r="C25" i="2"/>
  <c r="C13" i="2"/>
  <c r="C10" i="2"/>
  <c r="C6" i="2"/>
  <c r="C5" i="2"/>
  <c r="C3" i="2"/>
  <c r="C4" i="2"/>
  <c r="C8" i="1"/>
  <c r="C7" i="1"/>
  <c r="C5" i="1"/>
  <c r="C4" i="1"/>
  <c r="C3" i="1"/>
</calcChain>
</file>

<file path=xl/sharedStrings.xml><?xml version="1.0" encoding="utf-8"?>
<sst xmlns="http://schemas.openxmlformats.org/spreadsheetml/2006/main" count="381" uniqueCount="193">
  <si>
    <t>1.  Do you have a Board of Directors policy or recommendations in place regarding accessibility?</t>
  </si>
  <si>
    <t>2.  Do you have a non-discrimination policy in place, such as the sample on the previous page?</t>
  </si>
  <si>
    <t>3.  Do you include accessibility issues in your strategic plan?</t>
  </si>
  <si>
    <t>4.  Do you have an ongoing accessibility task force that includes volunteers with disabilities?</t>
  </si>
  <si>
    <t>5.  Do you have a staff person or board member with an approved job description in place who is specifically assigned to research and implement accessibility programs (i.e., an access coordinator)?</t>
  </si>
  <si>
    <t>6.  Do you train all of your staff in disability awareness as well as service to patrons with disabilities?</t>
  </si>
  <si>
    <t>7.  Do you have volunteers or staff specifically trained to give tours with individuals/groups who are disabled?</t>
  </si>
  <si>
    <t>Y or N</t>
  </si>
  <si>
    <t>Action</t>
  </si>
  <si>
    <t>Accessibility Audit of your Organizational Practices</t>
  </si>
  <si>
    <t>Accessibility Audit of your Organizational Programs &amp; Services</t>
  </si>
  <si>
    <t>1.  Do you specifically market to communities of persons with disabilities?</t>
  </si>
  <si>
    <t>2.  Does your press list include newsletters or groups serving people with disabilities?</t>
  </si>
  <si>
    <t>3.  Do you include accessibility symbols in your ads and other publicity materials? (See samples on page 23.)</t>
  </si>
  <si>
    <t>4.  Do you offer and advertise (in your materials, website and box office) discounts for patrons with disabilities?</t>
  </si>
  <si>
    <t>6.  If you price seats differently in different parts of your auditorium, can a person who needs to see the ASL interpreters or captions have comparable lower price options?</t>
  </si>
  <si>
    <t>7.  Do your publicity, website and lobby signs indicate that materials are available in alternative formats?</t>
  </si>
  <si>
    <t>8.  If you offer programs at off-site facilities, do you include retirement centers or disability-related organizations or schools?</t>
  </si>
  <si>
    <t xml:space="preserve">     Outreach</t>
  </si>
  <si>
    <t xml:space="preserve">     Publications</t>
  </si>
  <si>
    <t>If yes, how do you distribute the information?</t>
  </si>
  <si>
    <t xml:space="preserve">     General/regular mailings or emails</t>
  </si>
  <si>
    <t xml:space="preserve">     Special mailing/email list</t>
  </si>
  <si>
    <t xml:space="preserve">     Disability-related organizations</t>
  </si>
  <si>
    <t xml:space="preserve">     Accessible Arts Calendars</t>
  </si>
  <si>
    <t xml:space="preserve">     Facebook or other social media</t>
  </si>
  <si>
    <t xml:space="preserve">     Phone calls to patrons with the specific access needs</t>
  </si>
  <si>
    <t xml:space="preserve">     Other means of distribution</t>
  </si>
  <si>
    <t>1.  Do you publish information describing your accessibility services and policies for patrons with disabilities?</t>
  </si>
  <si>
    <t>2.  Do you have a procedure for making materials available in alternative formats (Braille, large print, email,…)?</t>
  </si>
  <si>
    <t xml:space="preserve">    Website (Guidelines: https://www.w3.org/TR/WCAG20/)</t>
  </si>
  <si>
    <t>1.  Do you have a website?</t>
  </si>
  <si>
    <t>2.  Can patrons easily find your accessibility information on your website?</t>
  </si>
  <si>
    <t>3.  Is your accessibility policy posted on your website?</t>
  </si>
  <si>
    <t>4.  Is your accessibility plan posted on your website?</t>
  </si>
  <si>
    <t>5.  Are videos on your website or social media captioned and audio described?</t>
  </si>
  <si>
    <t>6.  Are website (or other social media) images identified with Alt tags which describe to a non-sighted viewer what the image is?</t>
  </si>
  <si>
    <t>7.  Do your calendars (online as well as social media, print, advertising) state when accessible performances are scheduled, how to request accommodations, and how far in advance?</t>
  </si>
  <si>
    <t>8.  If patrons can purchase tickets and select seats online, are spaces for wheelchairs and companion seats identifiable and selectable?</t>
  </si>
  <si>
    <t>9.  If you sell tickets online, do you identify the performances with ASL interpreting, audio description, captioning, or other services?</t>
  </si>
  <si>
    <t xml:space="preserve">     Transportation</t>
  </si>
  <si>
    <t xml:space="preserve">     Personal Assistance</t>
  </si>
  <si>
    <t xml:space="preserve">     Program/Performing Arts: Deaf or Hard of Hearing</t>
  </si>
  <si>
    <t xml:space="preserve">     Program/Performing Arts: Blind or Low Vision</t>
  </si>
  <si>
    <t xml:space="preserve">     Program/Visual Arts</t>
  </si>
  <si>
    <t>1.  Is your facility on a public bus route?</t>
  </si>
  <si>
    <t>3.  Do you use a transportation service to help patrons attend your events?</t>
  </si>
  <si>
    <t>4.  Do you solicit volunteers to help transport patrons with disabilities?</t>
  </si>
  <si>
    <t>5.  Is there plenty of room for loading and unloading at your facility?</t>
  </si>
  <si>
    <t>6.  Are your facility’s van sites safe at night (i.e., well-lit, secure, etc.)?</t>
  </si>
  <si>
    <t>7.  Is there long-term parking for vans near the entrances to your facility?</t>
  </si>
  <si>
    <t>1.  Are your personnel trained to deal appropriately with people with disabilities, particularly on issues of safety?</t>
  </si>
  <si>
    <t>2.  Do you have a policy and procedure for safely evacuating persons with disabilities in an emergency?</t>
  </si>
  <si>
    <t>3.  Do you have an admissions policy for support people accompanying persons with disabilities?</t>
  </si>
  <si>
    <t>4.  Do ushers use flashlights to illuminate the floor when guiding people to their seats?</t>
  </si>
  <si>
    <t>5.  Is there adequate lighting for reading a program?</t>
  </si>
  <si>
    <t>2.  Are exhibit labels in high contrast, Braille or large print for people with vision loss?</t>
  </si>
  <si>
    <t>3.  Do you offer American Sign Language (ASL)-interpreted tours?</t>
  </si>
  <si>
    <t>4.  Do you offer lectures held in conjunction with your exhibits or programs that can include sign-language interpretation, captioning, assistive listening or audio description of visual elements?</t>
  </si>
  <si>
    <t>6.  Is the floor surface safe for patrons with vision loss or wheelchair users?</t>
  </si>
  <si>
    <t>1.  Do you offer advance copies of scripts or synopses to people with hearing loss?</t>
  </si>
  <si>
    <t>2.  Are assistive listening devices available?</t>
  </si>
  <si>
    <t>3.  Do you offer American Sign Language (ASL) interpretation for one or more performances of each production?</t>
  </si>
  <si>
    <t>4.  Does the location for ASL interpreter(s) enable patrons who are Deaf or hard of hearing to see both the performers and the interpreter(s)?</t>
  </si>
  <si>
    <t>1.  Do you offer audio-described performances?</t>
  </si>
  <si>
    <t>2.  Do you coordinate shuttle service to bus/light rail sites?</t>
  </si>
  <si>
    <t>5.  Are aisles between exhibits at least 36 inches wide to accommodate people using wheelchairs?</t>
  </si>
  <si>
    <t>1.  Do you offer live or recorded audio description of visual art exhibits (these tours would describe the artwork itself rather than background info about the work or artist, etc.)?</t>
  </si>
  <si>
    <t>6.  Is there open knee space under the dressing table?</t>
  </si>
  <si>
    <t>1.  Do you have the appropriate number of parking spaces marked with the international symbol of accessibility?</t>
  </si>
  <si>
    <t>2.  Are your accessible spaces wide enough (at least 13 feet for a car, 16 feet for a van)?</t>
  </si>
  <si>
    <t>3.  Is the designated accessible parking space the closest to the accessible entrance?</t>
  </si>
  <si>
    <t>4.  Do you have an accessible route or pathway from the parking lot to the entrance?  [An accessible exterior route is a continuous, unobstructed path at least 36 inches wide, consisting of parking access aisles, curb ramps, crosswalks, walkways, ramps and lifts.]</t>
  </si>
  <si>
    <t>5.  Do you have a covered passenger loading zone?</t>
  </si>
  <si>
    <t>6.  If you have only on-street parking, is there an unobstructed curb cut wide enough for a wheelchair?</t>
  </si>
  <si>
    <t>7.  Is someone assigned responsibility for keeping accessible routes free from ice and snow?</t>
  </si>
  <si>
    <t xml:space="preserve">8.  If some of your patrons arrive at your facility by crossing a nearby intersection with stop/go signals, are there audio signals to make clear to patrons with vision loss when it is safe to cross? </t>
  </si>
  <si>
    <t>1.  Is your accessible entrance identified with the international accessibility symbol?</t>
  </si>
  <si>
    <t>2.  Are the walkways to your entrance wide enough (at least 36 inches) to accommodate a wheelchair?</t>
  </si>
  <si>
    <t>4.  Are there railings at each set of steps?</t>
  </si>
  <si>
    <t>6.  Is the door at least 36 inches wide?</t>
  </si>
  <si>
    <t>7.  Is the threshold at the door 1 inch or less to accommodate a wheelchair?</t>
  </si>
  <si>
    <t>8.  Can the door be opened easily with one hand, with a closed fist, or by a person with a limited grasp or strength?</t>
  </si>
  <si>
    <t>9.  Does the door open out?</t>
  </si>
  <si>
    <t>10.  Does the door close slowly?</t>
  </si>
  <si>
    <t>1.  Is the counter of your information desk 36 inches or lower to accommodate a person in a wheelchair?</t>
  </si>
  <si>
    <t>2.  Is the aisle in front of your ticketing/registration/literature area at least 60 inches wide to accommodate a turning wheelchair?  [A wheelchair requires 5 feet of clear space in which to make a 360-degree turn.]</t>
  </si>
  <si>
    <t>3.  Is the floor surface stable, firm and slip-resistant?</t>
  </si>
  <si>
    <t>4.  Do you have a public telephone available in the box office reception area?</t>
  </si>
  <si>
    <t>5.  Do you have a procedure for training staff/volunteers in 711 relay service to communicate with Deaf individuals?</t>
  </si>
  <si>
    <t>6.  Does signage clearly indicate key areas such as box office, auditorium doors, restrooms, concessions, availability of Assistive Listening Devices, etc.?</t>
  </si>
  <si>
    <t>2.  Can patrons using wheelchairs enter the space through the same entry used by the general public?</t>
  </si>
  <si>
    <t>3.  Can your venue accommodate a person using a wheelchair who is also Deaf or hard of hearing and needs to be close to an ASL interpreter?</t>
  </si>
  <si>
    <t>4.  Does the venue offer a choice of accessible seating areas?</t>
  </si>
  <si>
    <t>5.  Is wheelchair seating integrated within the general audience seating area?</t>
  </si>
  <si>
    <t>6.  Do accessible seat locations allow attendants/ companions to be seated next to the patron with the disability?</t>
  </si>
  <si>
    <t>7.  Do seats and accessible spaces have space for a service animal by the patron’s feet or wheelchair?</t>
  </si>
  <si>
    <t>4.  Is the unobstructed diameter of the restroom floor space at least 60 inches to accommodate a turning wheelchair?</t>
  </si>
  <si>
    <t>5.  Is there a designated accessible stall (male, female and/or gender-neutral) that meets current local code?</t>
  </si>
  <si>
    <t>6.  Are the faucets, soap dispenser and towels accessible (to code) for a person in a wheelchair?</t>
  </si>
  <si>
    <t>7.  Can faucets be turned by a person with a limited grasp or strength?</t>
  </si>
  <si>
    <t>8.  Are exposed pipes below the sink covered with insulation?</t>
  </si>
  <si>
    <t>1.  Do you have a public drinking fountain? Are cups available?</t>
  </si>
  <si>
    <t>2.  Is the spout no higher than 36 inches from the floor?</t>
  </si>
  <si>
    <t>3.  Is the control on the front face of the drinking fountain?</t>
  </si>
  <si>
    <t>1.  Are all levels and doors of your facility accessible to people with mobility limitations?</t>
  </si>
  <si>
    <t>2.  If you provide a public elevator or lift, is it equipped with Braille on control panels and with floor numbers outside the door and on door jams?</t>
  </si>
  <si>
    <t>3.  Are elevator call buttons accessible from a wheelchair? [Highest control should be no more than 48 inches from floor for front approach or 54 inches for side approach.]</t>
  </si>
  <si>
    <t>4.  Does the elevator door close slowly?</t>
  </si>
  <si>
    <t>1.  Are fire alarms equipped with visual warning lights and mounted 80 inches above the floor?</t>
  </si>
  <si>
    <t>1.  Is food service (cafeteria, restaurant, vending machines, concessions) available within this facility for the public?</t>
  </si>
  <si>
    <t>2.  If yes, are tables and tray counters 36 inches or lower to accommodate a wheelchair?</t>
  </si>
  <si>
    <t>3.  Do vending machines have audio, Braille or other features to be accessible to someone blind?</t>
  </si>
  <si>
    <t>4.  At buffets or receptions, are food ingredients available to assist persons with food allergies.</t>
  </si>
  <si>
    <t>3.  Does your facility provide dressing rooms that are accessible for performers with mobility issues?</t>
  </si>
  <si>
    <t>4.  Is there an unobstructed route from the stage or performing area to the dressing room?</t>
  </si>
  <si>
    <t>7.  Are makeup mirrors adjustable?</t>
  </si>
  <si>
    <t>8.  Are lighting switches and electric receptacles accessible for a person in a wheelchair?</t>
  </si>
  <si>
    <t xml:space="preserve">     Stages &amp; Dressing Rooms</t>
  </si>
  <si>
    <t xml:space="preserve">     Food Service</t>
  </si>
  <si>
    <t xml:space="preserve">     Safety</t>
  </si>
  <si>
    <t xml:space="preserve">     Interior Levels</t>
  </si>
  <si>
    <t xml:space="preserve">     Protruding Objects</t>
  </si>
  <si>
    <t xml:space="preserve">     Drinking Fountains</t>
  </si>
  <si>
    <t xml:space="preserve">     Restrooms</t>
  </si>
  <si>
    <t xml:space="preserve">     Program Space / Auditorium</t>
  </si>
  <si>
    <t xml:space="preserve">     Box Office / Lobby Area</t>
  </si>
  <si>
    <t xml:space="preserve">     Entrance</t>
  </si>
  <si>
    <t xml:space="preserve">     Parking &amp; Drop-off Areas</t>
  </si>
  <si>
    <r>
      <rPr>
        <b/>
        <i/>
        <sz val="11"/>
        <color theme="1"/>
        <rFont val="Calibri"/>
        <family val="2"/>
        <scheme val="minor"/>
      </rPr>
      <t xml:space="preserve">Current Code:   </t>
    </r>
    <r>
      <rPr>
        <i/>
        <sz val="11"/>
        <color theme="1"/>
        <rFont val="Calibri"/>
        <family val="2"/>
        <scheme val="minor"/>
      </rPr>
      <t xml:space="preserve">                                                                                                                                 1 to 25 parking spaces should include 1 accessible space.                                                    26 to 50 parking spaces should include 2 accessible spaces.                                               51 to 75 parking spaces should include 3 accessible spaces.                                                             76 to 100 parking spaces should include 4 accessible spaces.                                                                 1 van space for every 6 accessible spaces.                                                                          More Info: https://adata.org/factsheet/parking</t>
    </r>
  </si>
  <si>
    <t>5.  Do you have a non-slip ramp in addition to steps? [must meet code of 12 to 1, run to rise.]</t>
  </si>
  <si>
    <t>1.  Do patrons using wheelchairs have access to your performances?</t>
  </si>
  <si>
    <t>5.  If you offer discounted performances (e.g., pay-what-you-can) at a show when ASL/AD accommodations are not offered, can a person requiring those accommodations have access to the same discount at another show during the run?</t>
  </si>
  <si>
    <t>4.  Does the venue have a wheelchair or evacuation chair available in case of emergency, with a trained person on-site?</t>
  </si>
  <si>
    <t>Notes</t>
  </si>
  <si>
    <t>2.  Do you offer Braille or audio-recorded versions of your printed programs?</t>
  </si>
  <si>
    <t>7.  Are transparent cases low enough for viewing by people using wheelchairs?</t>
  </si>
  <si>
    <t>9.  Are exhibit labels placed horizontally on the outside of cases and centered at 54 inches above the floor for wheelchair users?</t>
  </si>
  <si>
    <t>10.  Do you encourage visual artists with disabilities to present work in your facilities?</t>
  </si>
  <si>
    <t>Site:</t>
  </si>
  <si>
    <t>(Enter Site Name - ex. office, performance venue, etc.)</t>
  </si>
  <si>
    <t>Accessibility of your Facility - 1</t>
  </si>
  <si>
    <t>8.  Are wall-hung exhibits that protrude more than four inches safe for attendees with canes or service animals?  [Protrusions 27–80 inches above the floor are dangerous for these  attendees.]</t>
  </si>
  <si>
    <t>2.  Is there an evacuation plan that makes specific provisions for people with disabilities?</t>
  </si>
  <si>
    <t>3.  Is there an identified safe refuge/holding area for people with disabilities to await rescue?</t>
  </si>
  <si>
    <t>1.  Is the backstage area accessible to a person in a wheelchair?</t>
  </si>
  <si>
    <t>1.  Are accessible restrooms available for the public space (lobbies, meeting rooms), and people who use the office, backstage and rehearsal areas?</t>
  </si>
  <si>
    <t>3.  Are restroom doors at least 36 inches wide and stall door openings at least 32 inches wide?</t>
  </si>
  <si>
    <t>2.  Is there at least one stall that is determined to be accessible according to Minnesota state building codes?</t>
  </si>
  <si>
    <t>9.  Does appropriate signage indicate accessible restrooms?</t>
  </si>
  <si>
    <t>5.  Are the dressing room spaces wide enough (entry 36 inches, room diameter 60 inches) to accommodate a person in a wheelchair?</t>
  </si>
  <si>
    <t>2.  Is the stage accessible from the auditorium by a person using a mobility device?</t>
  </si>
  <si>
    <t>8.  Are Assistive Listening System devices available at the box office (or other location), with signage in the lobby (and online) so people know they are available?</t>
  </si>
  <si>
    <t>9.  Do box office and ushering staff have a procedure for giving out and receiving returned assistive listening units, cleaning earbuds, checking batteries, etc.?</t>
  </si>
  <si>
    <t>11. Do you offer video, film or computer monitor exhibits with captioning?</t>
  </si>
  <si>
    <t>5.   Do you offer captioning so that patrons with hearing loss who don’t know ASL (and all audience members) know what is spoken/sung at a performance/event?</t>
  </si>
  <si>
    <t>6.   Do you provide captioning for events or meetings with extemporaneous comments by speakers/performers as well as audience interaction?</t>
  </si>
  <si>
    <t>Accessibility Plan Worksheet</t>
  </si>
  <si>
    <t>Organization:</t>
  </si>
  <si>
    <t>Date Compiled:</t>
  </si>
  <si>
    <t>Priority</t>
  </si>
  <si>
    <t>Measurable Objectives</t>
  </si>
  <si>
    <t>Target Completion Date</t>
  </si>
  <si>
    <t>Person Responsible</t>
  </si>
  <si>
    <t>Person Writing this Report</t>
  </si>
  <si>
    <t>Additional access issues not identified through survey tool</t>
  </si>
  <si>
    <t>Accessibility of your Facility - 2</t>
  </si>
  <si>
    <t>Notes (Copy in from Tab 6)</t>
  </si>
  <si>
    <t>Notes (Copy in from Tab 5)</t>
  </si>
  <si>
    <t>Notes (Copy in from Tab 4)</t>
  </si>
  <si>
    <t>Notes (Copy in from Tab 3)</t>
  </si>
  <si>
    <t>Organizational Practice Issues Identified (Copy in from Actions - Tab 3 )</t>
  </si>
  <si>
    <t>Program &amp; Services Issues Identified (Copy in from Actions - Tab 4)</t>
  </si>
  <si>
    <t>Facility Issues Identified (Copy in from Actions - Tab 5)</t>
  </si>
  <si>
    <t>Second Facility Issues Identified (Copy in from Actions - Tab 6)</t>
  </si>
  <si>
    <t>How to Use the Surveys &amp; Access Worksheet</t>
  </si>
  <si>
    <t>The Pieces of the Access Audit Process</t>
  </si>
  <si>
    <t>There are three pieces to conducting an accessibility audit of your arts organizations and each of those pieces can be found on Tabs 3 through 6 of this Excel spreadsheet package.</t>
  </si>
  <si>
    <t>Tab 3 – Organizational Practices Survey</t>
  </si>
  <si>
    <t>Tab 4 – Programs &amp; Services Survey</t>
  </si>
  <si>
    <t>Tab 5 – Facilities Survey</t>
  </si>
  <si>
    <t>Tab 6 – Facilities Survey 2 (in case your organization has more than one location)</t>
  </si>
  <si>
    <t>Conduct your Audit</t>
  </si>
  <si>
    <t>Should you be doing the surveys on paper, you will need to write in a possible action and any additional notes in the corresponding response boxes.</t>
  </si>
  <si>
    <t>Compile Actions to remediate shortcomings on Tab 7 – Access Plan Worksheet</t>
  </si>
  <si>
    <t xml:space="preserve">When you have completed the three surveys (or possibly four should you have more than one location), you are now ready to compile your Access Plan on Tab 7, the Access Plan Worksheet.  </t>
  </si>
  <si>
    <t>Should you have more Actions/Notes to paste into the Access Plan Worksheet than there are rows in the form, simply insert more rows in the appropriate section of the worksheet.</t>
  </si>
  <si>
    <t>***  Please Note:  If you find that the Actions automatically provided within the various surveys do not match how your organization would like to move forward in a particular area, feel free to type in your own Action in the Plan Worksheet rather than copying in the response from the survey.</t>
  </si>
  <si>
    <t>Using the spreadsheet, you will simply copy the Actions and the accompanying Notes identified in each of the surveys and paste them (use paste special-values) into the respective locations on the Access Plan Worksheet.  For example, if you have identified any Actions (and accompanying Notes) from the Organization Practices Survey on Tab 3, you will copy each of those cells and then paste them into the Action &amp; Note section on Tab 7 beginning with row 6.  You will complete the worksheet by typing in responses for the remaining columns – Priority, Measurable Objectives, Target Completion Date and Person Responsible.</t>
  </si>
  <si>
    <t>3.  Is the pathway free of stairs between the accessible parking and the accessible entrance?</t>
  </si>
  <si>
    <r>
      <t xml:space="preserve">Each of the surveys (Tabs 3-6) ask you to respond to a series of yes and no questions.  Completing the survey by typing your responses into the spreadsheet is a much more efficient way of completing it than providing responses on a paper copy.  </t>
    </r>
    <r>
      <rPr>
        <b/>
        <i/>
        <sz val="12"/>
        <color theme="1"/>
        <rFont val="Arial"/>
        <family val="2"/>
      </rPr>
      <t xml:space="preserve">This is because the survey instrument automatically provides you with an Action when you respond No (n) to any of the survey questions (two "protruding objects" questions provide an action with a "y" response). </t>
    </r>
    <r>
      <rPr>
        <sz val="12"/>
        <color theme="1"/>
        <rFont val="Arial"/>
        <family val="2"/>
      </rPr>
      <t xml:space="preserve"> You can also type in any notes that you may want to include to accompany a particular action.</t>
    </r>
  </si>
  <si>
    <t>2.  Are any overhangs (banners, trees) likely to be encountered by patrons who are blind? ("y" response creates action)</t>
  </si>
  <si>
    <t>1.  Do any wall-mounted objects such as drinking fountains, fire extinguishers and displays present a safety hazard?  [Objects projecting more than four inches and located between 27 inches and 80 inches from the floor may be hazardous for people using white canes or service animals.] ("y" response creates action)</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</si>
</sst>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24"/>
      <color theme="1"/>
      <name val="Arial"/>
      <family val="2"/>
    </font>
    <font>
      <b/>
      <sz val="16"/>
      <color theme="1"/>
      <name val="Calibri"/>
      <family val="2"/>
      <scheme val="minor"/>
    </font>
    <font>
      <b/>
      <i/>
      <sz val="14"/>
      <color theme="1"/>
      <name val="Calibri"/>
      <family val="2"/>
      <scheme val="minor"/>
    </font>
    <font>
      <b/>
      <sz val="26"/>
      <color theme="1"/>
      <name val="Symbol"/>
      <family val="1"/>
      <charset val="2"/>
    </font>
    <font>
      <i/>
      <sz val="11"/>
      <color theme="1"/>
      <name val="Calibri"/>
      <family val="2"/>
      <scheme val="minor"/>
    </font>
    <font>
      <b/>
      <i/>
      <sz val="11"/>
      <color theme="1"/>
      <name val="Calibri"/>
      <family val="2"/>
      <scheme val="minor"/>
    </font>
    <font>
      <b/>
      <sz val="20"/>
      <color theme="1"/>
      <name val="Calibri"/>
      <family val="2"/>
      <scheme val="minor"/>
    </font>
    <font>
      <b/>
      <sz val="14"/>
      <color rgb="FF365F91"/>
      <name val="Arial"/>
      <family val="2"/>
    </font>
    <font>
      <sz val="12"/>
      <color theme="1"/>
      <name val="Arial"/>
      <family val="2"/>
    </font>
    <font>
      <b/>
      <sz val="13"/>
      <color rgb="FF4F81BD"/>
      <name val="Arial"/>
      <family val="2"/>
    </font>
    <font>
      <b/>
      <i/>
      <sz val="12"/>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diagonalUp="1" diagonalDown="1">
      <left style="thin">
        <color auto="1"/>
      </left>
      <right style="thin">
        <color auto="1"/>
      </right>
      <top style="thin">
        <color auto="1"/>
      </top>
      <bottom style="thin">
        <color auto="1"/>
      </bottom>
      <diagonal style="thin">
        <color auto="1"/>
      </diagonal>
    </border>
  </borders>
  <cellStyleXfs count="1">
    <xf numFmtId="0" fontId="0" fillId="0" borderId="0"/>
  </cellStyleXfs>
  <cellXfs count="38">
    <xf numFmtId="0" fontId="0" fillId="0" borderId="0" xfId="0"/>
    <xf numFmtId="0" fontId="0" fillId="0" borderId="0" xfId="0" applyAlignment="1">
      <alignment wrapText="1"/>
    </xf>
    <xf numFmtId="0" fontId="5" fillId="0" borderId="0" xfId="0" applyFont="1"/>
    <xf numFmtId="0" fontId="1" fillId="0" borderId="0" xfId="0" applyFont="1" applyAlignment="1" applyProtection="1">
      <alignment horizontal="center"/>
      <protection locked="0"/>
    </xf>
    <xf numFmtId="0" fontId="1" fillId="0" borderId="0" xfId="0" applyFont="1" applyAlignment="1" applyProtection="1">
      <alignment horizontal="center" wrapText="1"/>
      <protection locked="0"/>
    </xf>
    <xf numFmtId="0" fontId="0" fillId="0" borderId="0" xfId="0" applyAlignment="1" applyProtection="1">
      <alignment wrapText="1"/>
      <protection locked="0"/>
    </xf>
    <xf numFmtId="0" fontId="0" fillId="0" borderId="0" xfId="0" applyProtection="1">
      <protection locked="0"/>
    </xf>
    <xf numFmtId="0" fontId="0" fillId="2" borderId="1" xfId="0" applyFill="1" applyBorder="1" applyProtection="1">
      <protection locked="0"/>
    </xf>
    <xf numFmtId="0" fontId="0" fillId="0" borderId="1" xfId="0" applyBorder="1" applyAlignment="1" applyProtection="1">
      <alignment wrapText="1"/>
    </xf>
    <xf numFmtId="0" fontId="3" fillId="0" borderId="1" xfId="0" applyFont="1" applyBorder="1" applyProtection="1"/>
    <xf numFmtId="0" fontId="1" fillId="0" borderId="1" xfId="0" applyFont="1" applyBorder="1" applyAlignment="1" applyProtection="1">
      <alignment horizontal="center"/>
    </xf>
    <xf numFmtId="0" fontId="1" fillId="0" borderId="1" xfId="0" applyFont="1" applyBorder="1" applyAlignment="1" applyProtection="1">
      <alignment horizontal="center" wrapText="1"/>
    </xf>
    <xf numFmtId="0" fontId="3" fillId="0" borderId="1" xfId="0" applyFont="1" applyBorder="1" applyAlignment="1">
      <alignment wrapText="1"/>
    </xf>
    <xf numFmtId="0" fontId="4" fillId="0" borderId="1" xfId="0" applyFont="1" applyBorder="1" applyAlignment="1">
      <alignment wrapText="1"/>
    </xf>
    <xf numFmtId="0" fontId="1" fillId="0" borderId="1" xfId="0" applyFont="1" applyBorder="1" applyAlignment="1" applyProtection="1">
      <alignment horizontal="center"/>
      <protection locked="0"/>
    </xf>
    <xf numFmtId="0" fontId="1" fillId="0" borderId="1" xfId="0" applyFont="1" applyBorder="1" applyAlignment="1">
      <alignment horizontal="center" wrapText="1"/>
    </xf>
    <xf numFmtId="0" fontId="0" fillId="0" borderId="1" xfId="0" applyBorder="1" applyAlignment="1">
      <alignment wrapText="1"/>
    </xf>
    <xf numFmtId="0" fontId="1" fillId="0" borderId="1" xfId="0" applyFont="1" applyBorder="1" applyAlignment="1" applyProtection="1">
      <alignment horizontal="center" wrapText="1"/>
      <protection locked="0"/>
    </xf>
    <xf numFmtId="0" fontId="0" fillId="0" borderId="1" xfId="0" applyBorder="1" applyAlignment="1" applyProtection="1">
      <alignment wrapText="1"/>
      <protection locked="0"/>
    </xf>
    <xf numFmtId="0" fontId="2" fillId="0" borderId="1" xfId="0" applyFont="1" applyBorder="1"/>
    <xf numFmtId="0" fontId="6" fillId="0" borderId="1" xfId="0" applyFont="1" applyBorder="1" applyAlignment="1">
      <alignment wrapText="1"/>
    </xf>
    <xf numFmtId="0" fontId="1" fillId="0" borderId="2" xfId="0" applyFont="1" applyBorder="1" applyAlignment="1" applyProtection="1">
      <alignment horizontal="center"/>
      <protection locked="0"/>
    </xf>
    <xf numFmtId="0" fontId="0" fillId="0" borderId="2" xfId="0" applyBorder="1" applyAlignment="1" applyProtection="1">
      <alignment wrapText="1"/>
      <protection locked="0"/>
    </xf>
    <xf numFmtId="0" fontId="0" fillId="0" borderId="1" xfId="0" applyBorder="1" applyAlignment="1">
      <alignment vertical="top" wrapText="1"/>
    </xf>
    <xf numFmtId="0" fontId="6" fillId="3" borderId="1" xfId="0" applyFont="1" applyFill="1" applyBorder="1" applyProtection="1">
      <protection locked="0"/>
    </xf>
    <xf numFmtId="0" fontId="1" fillId="3" borderId="1" xfId="0" applyFont="1" applyFill="1" applyBorder="1" applyAlignment="1" applyProtection="1">
      <alignment horizontal="center"/>
      <protection locked="0"/>
    </xf>
    <xf numFmtId="0" fontId="0" fillId="0" borderId="2" xfId="0" applyBorder="1" applyAlignment="1">
      <alignment wrapText="1"/>
    </xf>
    <xf numFmtId="0" fontId="8" fillId="0" borderId="1" xfId="0" applyFont="1" applyBorder="1"/>
    <xf numFmtId="0" fontId="0" fillId="0" borderId="1" xfId="0" applyBorder="1"/>
    <xf numFmtId="0" fontId="1" fillId="0" borderId="1" xfId="0" applyFont="1" applyBorder="1" applyAlignment="1">
      <alignment horizontal="right"/>
    </xf>
    <xf numFmtId="0" fontId="1" fillId="0" borderId="1" xfId="0" applyFont="1" applyBorder="1"/>
    <xf numFmtId="0" fontId="1" fillId="0" borderId="1" xfId="0" applyFont="1" applyBorder="1" applyAlignment="1">
      <alignment horizontal="center"/>
    </xf>
    <xf numFmtId="0" fontId="0" fillId="0" borderId="1" xfId="0" applyBorder="1" applyProtection="1">
      <protection locked="0"/>
    </xf>
    <xf numFmtId="0" fontId="1" fillId="0" borderId="1" xfId="0" applyFont="1" applyBorder="1" applyProtection="1"/>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5" Type="http://schemas.openxmlformats.org/officeDocument/2006/relationships/image" Target="../media/image9.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xdr:col>
          <xdr:colOff>76200</xdr:colOff>
          <xdr:row>13</xdr:row>
          <xdr:rowOff>160020</xdr:rowOff>
        </xdr:to>
        <xdr:sp macro="" textlink="">
          <xdr:nvSpPr>
            <xdr:cNvPr id="6149" name="Object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2</xdr:col>
          <xdr:colOff>68580</xdr:colOff>
          <xdr:row>48</xdr:row>
          <xdr:rowOff>68580</xdr:rowOff>
        </xdr:to>
        <xdr:sp macro="" textlink="">
          <xdr:nvSpPr>
            <xdr:cNvPr id="6150" name="Object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0</xdr:rowOff>
        </xdr:from>
        <xdr:to>
          <xdr:col>2</xdr:col>
          <xdr:colOff>76200</xdr:colOff>
          <xdr:row>56</xdr:row>
          <xdr:rowOff>152400</xdr:rowOff>
        </xdr:to>
        <xdr:sp macro="" textlink="">
          <xdr:nvSpPr>
            <xdr:cNvPr id="6152" name="Object 8"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0</xdr:rowOff>
        </xdr:from>
        <xdr:to>
          <xdr:col>2</xdr:col>
          <xdr:colOff>68580</xdr:colOff>
          <xdr:row>71</xdr:row>
          <xdr:rowOff>0</xdr:rowOff>
        </xdr:to>
        <xdr:sp macro="" textlink="">
          <xdr:nvSpPr>
            <xdr:cNvPr id="6153" name="Object 9"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14</xdr:col>
          <xdr:colOff>76200</xdr:colOff>
          <xdr:row>35</xdr:row>
          <xdr:rowOff>38100</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14</xdr:col>
          <xdr:colOff>76200</xdr:colOff>
          <xdr:row>71</xdr:row>
          <xdr:rowOff>160020</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72</xdr:row>
          <xdr:rowOff>0</xdr:rowOff>
        </xdr:from>
        <xdr:to>
          <xdr:col>14</xdr:col>
          <xdr:colOff>76200</xdr:colOff>
          <xdr:row>82</xdr:row>
          <xdr:rowOff>137160</xdr:rowOff>
        </xdr:to>
        <xdr:sp macro="" textlink="">
          <xdr:nvSpPr>
            <xdr:cNvPr id="7171" name="Object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84</xdr:row>
          <xdr:rowOff>0</xdr:rowOff>
        </xdr:from>
        <xdr:to>
          <xdr:col>14</xdr:col>
          <xdr:colOff>121920</xdr:colOff>
          <xdr:row>106</xdr:row>
          <xdr:rowOff>22860</xdr:rowOff>
        </xdr:to>
        <xdr:sp macro="" textlink="">
          <xdr:nvSpPr>
            <xdr:cNvPr id="7172" name="Object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107</xdr:row>
          <xdr:rowOff>30480</xdr:rowOff>
        </xdr:from>
        <xdr:to>
          <xdr:col>14</xdr:col>
          <xdr:colOff>129540</xdr:colOff>
          <xdr:row>112</xdr:row>
          <xdr:rowOff>7620</xdr:rowOff>
        </xdr:to>
        <xdr:sp macro="" textlink="">
          <xdr:nvSpPr>
            <xdr:cNvPr id="7173" name="Object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7.docx"/><Relationship Id="rId13" Type="http://schemas.openxmlformats.org/officeDocument/2006/relationships/image" Target="../media/image9.emf"/><Relationship Id="rId3" Type="http://schemas.openxmlformats.org/officeDocument/2006/relationships/vmlDrawing" Target="../drawings/vmlDrawing2.vml"/><Relationship Id="rId7" Type="http://schemas.openxmlformats.org/officeDocument/2006/relationships/image" Target="../media/image6.emf"/><Relationship Id="rId12" Type="http://schemas.openxmlformats.org/officeDocument/2006/relationships/package" Target="../embeddings/Microsoft_Word_Document9.docx"/><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Word_Document6.docx"/><Relationship Id="rId11" Type="http://schemas.openxmlformats.org/officeDocument/2006/relationships/image" Target="../media/image8.emf"/><Relationship Id="rId5" Type="http://schemas.openxmlformats.org/officeDocument/2006/relationships/image" Target="../media/image5.emf"/><Relationship Id="rId10" Type="http://schemas.openxmlformats.org/officeDocument/2006/relationships/package" Target="../embeddings/Microsoft_Word_Document8.docx"/><Relationship Id="rId4" Type="http://schemas.openxmlformats.org/officeDocument/2006/relationships/package" Target="../embeddings/Microsoft_Word_Document5.docx"/><Relationship Id="rId9" Type="http://schemas.openxmlformats.org/officeDocument/2006/relationships/image" Target="../media/image7.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A58" sqref="A58"/>
    </sheetView>
  </sheetViews>
  <sheetFormatPr defaultRowHeight="14.4" x14ac:dyDescent="0.3"/>
  <cols>
    <col min="1" max="1" width="115.5546875" customWidth="1"/>
  </cols>
  <sheetData/>
  <sheetProtection sheet="1" objects="1" scenarios="1"/>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6149" r:id="rId4">
          <objectPr defaultSize="0" r:id="rId5">
            <anchor moveWithCells="1">
              <from>
                <xdr:col>0</xdr:col>
                <xdr:colOff>0</xdr:colOff>
                <xdr:row>0</xdr:row>
                <xdr:rowOff>0</xdr:rowOff>
              </from>
              <to>
                <xdr:col>2</xdr:col>
                <xdr:colOff>76200</xdr:colOff>
                <xdr:row>13</xdr:row>
                <xdr:rowOff>160020</xdr:rowOff>
              </to>
            </anchor>
          </objectPr>
        </oleObject>
      </mc:Choice>
      <mc:Fallback>
        <oleObject progId="Word.Document.12" shapeId="6149" r:id="rId4"/>
      </mc:Fallback>
    </mc:AlternateContent>
    <mc:AlternateContent xmlns:mc="http://schemas.openxmlformats.org/markup-compatibility/2006">
      <mc:Choice Requires="x14">
        <oleObject progId="Word.Document.12" shapeId="6150" r:id="rId6">
          <objectPr defaultSize="0" autoPict="0" r:id="rId7">
            <anchor moveWithCells="1">
              <from>
                <xdr:col>0</xdr:col>
                <xdr:colOff>0</xdr:colOff>
                <xdr:row>15</xdr:row>
                <xdr:rowOff>0</xdr:rowOff>
              </from>
              <to>
                <xdr:col>2</xdr:col>
                <xdr:colOff>68580</xdr:colOff>
                <xdr:row>48</xdr:row>
                <xdr:rowOff>68580</xdr:rowOff>
              </to>
            </anchor>
          </objectPr>
        </oleObject>
      </mc:Choice>
      <mc:Fallback>
        <oleObject progId="Word.Document.12" shapeId="6150" r:id="rId6"/>
      </mc:Fallback>
    </mc:AlternateContent>
    <mc:AlternateContent xmlns:mc="http://schemas.openxmlformats.org/markup-compatibility/2006">
      <mc:Choice Requires="x14">
        <oleObject progId="Word.Document.12" shapeId="6152" r:id="rId8">
          <objectPr defaultSize="0" r:id="rId9">
            <anchor moveWithCells="1">
              <from>
                <xdr:col>0</xdr:col>
                <xdr:colOff>0</xdr:colOff>
                <xdr:row>49</xdr:row>
                <xdr:rowOff>0</xdr:rowOff>
              </from>
              <to>
                <xdr:col>2</xdr:col>
                <xdr:colOff>76200</xdr:colOff>
                <xdr:row>56</xdr:row>
                <xdr:rowOff>152400</xdr:rowOff>
              </to>
            </anchor>
          </objectPr>
        </oleObject>
      </mc:Choice>
      <mc:Fallback>
        <oleObject progId="Word.Document.12" shapeId="6152" r:id="rId8"/>
      </mc:Fallback>
    </mc:AlternateContent>
    <mc:AlternateContent xmlns:mc="http://schemas.openxmlformats.org/markup-compatibility/2006">
      <mc:Choice Requires="x14">
        <oleObject progId="Word.Document.12" shapeId="6153" r:id="rId10">
          <objectPr defaultSize="0" autoPict="0" r:id="rId11">
            <anchor moveWithCells="1">
              <from>
                <xdr:col>0</xdr:col>
                <xdr:colOff>0</xdr:colOff>
                <xdr:row>57</xdr:row>
                <xdr:rowOff>0</xdr:rowOff>
              </from>
              <to>
                <xdr:col>2</xdr:col>
                <xdr:colOff>68580</xdr:colOff>
                <xdr:row>71</xdr:row>
                <xdr:rowOff>0</xdr:rowOff>
              </to>
            </anchor>
          </objectPr>
        </oleObject>
      </mc:Choice>
      <mc:Fallback>
        <oleObject progId="Word.Document.12" shapeId="6153" r:id="rId10"/>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P66" sqref="P66"/>
    </sheetView>
  </sheetViews>
  <sheetFormatPr defaultRowHeight="14.4" x14ac:dyDescent="0.3"/>
  <sheetData/>
  <sheetProtection sheet="1" objects="1" scenarios="1"/>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7169" r:id="rId4">
          <objectPr defaultSize="0" r:id="rId5">
            <anchor moveWithCells="1">
              <from>
                <xdr:col>0</xdr:col>
                <xdr:colOff>0</xdr:colOff>
                <xdr:row>0</xdr:row>
                <xdr:rowOff>0</xdr:rowOff>
              </from>
              <to>
                <xdr:col>14</xdr:col>
                <xdr:colOff>76200</xdr:colOff>
                <xdr:row>35</xdr:row>
                <xdr:rowOff>38100</xdr:rowOff>
              </to>
            </anchor>
          </objectPr>
        </oleObject>
      </mc:Choice>
      <mc:Fallback>
        <oleObject progId="Word.Document.12" shapeId="7169" r:id="rId4"/>
      </mc:Fallback>
    </mc:AlternateContent>
    <mc:AlternateContent xmlns:mc="http://schemas.openxmlformats.org/markup-compatibility/2006">
      <mc:Choice Requires="x14">
        <oleObject progId="Word.Document.12" shapeId="7170" r:id="rId6">
          <objectPr defaultSize="0" r:id="rId7">
            <anchor moveWithCells="1">
              <from>
                <xdr:col>0</xdr:col>
                <xdr:colOff>0</xdr:colOff>
                <xdr:row>37</xdr:row>
                <xdr:rowOff>0</xdr:rowOff>
              </from>
              <to>
                <xdr:col>14</xdr:col>
                <xdr:colOff>76200</xdr:colOff>
                <xdr:row>71</xdr:row>
                <xdr:rowOff>160020</xdr:rowOff>
              </to>
            </anchor>
          </objectPr>
        </oleObject>
      </mc:Choice>
      <mc:Fallback>
        <oleObject progId="Word.Document.12" shapeId="7170" r:id="rId6"/>
      </mc:Fallback>
    </mc:AlternateContent>
    <mc:AlternateContent xmlns:mc="http://schemas.openxmlformats.org/markup-compatibility/2006">
      <mc:Choice Requires="x14">
        <oleObject progId="Word.Document.12" shapeId="7171" r:id="rId8">
          <objectPr defaultSize="0" r:id="rId9">
            <anchor moveWithCells="1">
              <from>
                <xdr:col>0</xdr:col>
                <xdr:colOff>0</xdr:colOff>
                <xdr:row>72</xdr:row>
                <xdr:rowOff>0</xdr:rowOff>
              </from>
              <to>
                <xdr:col>14</xdr:col>
                <xdr:colOff>76200</xdr:colOff>
                <xdr:row>82</xdr:row>
                <xdr:rowOff>137160</xdr:rowOff>
              </to>
            </anchor>
          </objectPr>
        </oleObject>
      </mc:Choice>
      <mc:Fallback>
        <oleObject progId="Word.Document.12" shapeId="7171" r:id="rId8"/>
      </mc:Fallback>
    </mc:AlternateContent>
    <mc:AlternateContent xmlns:mc="http://schemas.openxmlformats.org/markup-compatibility/2006">
      <mc:Choice Requires="x14">
        <oleObject progId="Word.Document.12" shapeId="7172" r:id="rId10">
          <objectPr defaultSize="0" r:id="rId11">
            <anchor moveWithCells="1">
              <from>
                <xdr:col>0</xdr:col>
                <xdr:colOff>45720</xdr:colOff>
                <xdr:row>84</xdr:row>
                <xdr:rowOff>0</xdr:rowOff>
              </from>
              <to>
                <xdr:col>14</xdr:col>
                <xdr:colOff>121920</xdr:colOff>
                <xdr:row>106</xdr:row>
                <xdr:rowOff>22860</xdr:rowOff>
              </to>
            </anchor>
          </objectPr>
        </oleObject>
      </mc:Choice>
      <mc:Fallback>
        <oleObject progId="Word.Document.12" shapeId="7172" r:id="rId10"/>
      </mc:Fallback>
    </mc:AlternateContent>
    <mc:AlternateContent xmlns:mc="http://schemas.openxmlformats.org/markup-compatibility/2006">
      <mc:Choice Requires="x14">
        <oleObject progId="Word.Document.12" shapeId="7173" r:id="rId12">
          <objectPr defaultSize="0" r:id="rId13">
            <anchor moveWithCells="1">
              <from>
                <xdr:col>0</xdr:col>
                <xdr:colOff>53340</xdr:colOff>
                <xdr:row>107</xdr:row>
                <xdr:rowOff>30480</xdr:rowOff>
              </from>
              <to>
                <xdr:col>14</xdr:col>
                <xdr:colOff>129540</xdr:colOff>
                <xdr:row>112</xdr:row>
                <xdr:rowOff>7620</xdr:rowOff>
              </to>
            </anchor>
          </objectPr>
        </oleObject>
      </mc:Choice>
      <mc:Fallback>
        <oleObject progId="Word.Document.12" shapeId="7173" r:id="rId12"/>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tabSelected="1" workbookViewId="0">
      <selection activeCell="A11" sqref="A11"/>
    </sheetView>
  </sheetViews>
  <sheetFormatPr defaultRowHeight="14.4" x14ac:dyDescent="0.3"/>
  <cols>
    <col min="1" max="1" width="98.21875" customWidth="1"/>
    <col min="2" max="2" width="8.88671875" customWidth="1"/>
  </cols>
  <sheetData>
    <row r="1" spans="1:1" ht="17.399999999999999" x14ac:dyDescent="0.3">
      <c r="A1" s="34" t="s">
        <v>175</v>
      </c>
    </row>
    <row r="2" spans="1:1" ht="15" x14ac:dyDescent="0.3">
      <c r="A2" s="35"/>
    </row>
    <row r="3" spans="1:1" ht="16.8" x14ac:dyDescent="0.3">
      <c r="A3" s="36" t="s">
        <v>176</v>
      </c>
    </row>
    <row r="4" spans="1:1" ht="30" x14ac:dyDescent="0.3">
      <c r="A4" s="35" t="s">
        <v>177</v>
      </c>
    </row>
    <row r="5" spans="1:1" ht="15" x14ac:dyDescent="0.3">
      <c r="A5" s="35"/>
    </row>
    <row r="6" spans="1:1" ht="15" x14ac:dyDescent="0.3">
      <c r="A6" s="35" t="s">
        <v>178</v>
      </c>
    </row>
    <row r="7" spans="1:1" ht="15" x14ac:dyDescent="0.3">
      <c r="A7" s="35" t="s">
        <v>179</v>
      </c>
    </row>
    <row r="8" spans="1:1" ht="15" x14ac:dyDescent="0.3">
      <c r="A8" s="35" t="s">
        <v>180</v>
      </c>
    </row>
    <row r="9" spans="1:1" ht="15" x14ac:dyDescent="0.3">
      <c r="A9" s="35" t="s">
        <v>181</v>
      </c>
    </row>
    <row r="10" spans="1:1" ht="15" x14ac:dyDescent="0.3">
      <c r="A10" s="35"/>
    </row>
    <row r="11" spans="1:1" ht="16.8" x14ac:dyDescent="0.3">
      <c r="A11" s="36" t="s">
        <v>182</v>
      </c>
    </row>
    <row r="12" spans="1:1" ht="94.8" customHeight="1" x14ac:dyDescent="0.3">
      <c r="A12" s="35" t="s">
        <v>190</v>
      </c>
    </row>
    <row r="13" spans="1:1" ht="15" x14ac:dyDescent="0.3">
      <c r="A13" s="35"/>
    </row>
    <row r="14" spans="1:1" ht="30" x14ac:dyDescent="0.3">
      <c r="A14" s="35" t="s">
        <v>183</v>
      </c>
    </row>
    <row r="16" spans="1:1" ht="16.8" x14ac:dyDescent="0.3">
      <c r="A16" s="36" t="s">
        <v>184</v>
      </c>
    </row>
    <row r="17" spans="1:1" ht="30" x14ac:dyDescent="0.3">
      <c r="A17" s="35" t="s">
        <v>185</v>
      </c>
    </row>
    <row r="18" spans="1:1" ht="15" x14ac:dyDescent="0.3">
      <c r="A18" s="35"/>
    </row>
    <row r="19" spans="1:1" ht="105" x14ac:dyDescent="0.3">
      <c r="A19" s="35" t="s">
        <v>188</v>
      </c>
    </row>
    <row r="20" spans="1:1" ht="15" x14ac:dyDescent="0.3">
      <c r="A20" s="35"/>
    </row>
    <row r="21" spans="1:1" ht="30" x14ac:dyDescent="0.3">
      <c r="A21" s="35" t="s">
        <v>186</v>
      </c>
    </row>
    <row r="23" spans="1:1" ht="62.4" x14ac:dyDescent="0.3">
      <c r="A23" s="37" t="s">
        <v>187</v>
      </c>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8"/>
  <sheetViews>
    <sheetView workbookViewId="0">
      <selection activeCell="D2" sqref="D2"/>
    </sheetView>
  </sheetViews>
  <sheetFormatPr defaultRowHeight="14.4" x14ac:dyDescent="0.3"/>
  <cols>
    <col min="1" max="1" width="67.88671875" customWidth="1"/>
    <col min="3" max="3" width="32.109375" style="1" customWidth="1"/>
    <col min="4" max="4" width="16.88671875" customWidth="1"/>
  </cols>
  <sheetData>
    <row r="1" spans="1:4" ht="28.8" customHeight="1" x14ac:dyDescent="0.4">
      <c r="A1" s="9" t="s">
        <v>9</v>
      </c>
      <c r="B1" s="10" t="s">
        <v>7</v>
      </c>
      <c r="C1" s="11" t="s">
        <v>8</v>
      </c>
      <c r="D1" s="10" t="s">
        <v>134</v>
      </c>
    </row>
    <row r="2" spans="1:4" ht="28.8" customHeight="1" x14ac:dyDescent="0.3">
      <c r="A2" s="8" t="s">
        <v>0</v>
      </c>
      <c r="B2" s="7"/>
      <c r="C2" s="8" t="str">
        <f>IF(B2="n","Create an access policy"," ")</f>
        <v xml:space="preserve"> </v>
      </c>
      <c r="D2" s="7"/>
    </row>
    <row r="3" spans="1:4" ht="28.8" customHeight="1" x14ac:dyDescent="0.3">
      <c r="A3" s="8" t="s">
        <v>1</v>
      </c>
      <c r="B3" s="7"/>
      <c r="C3" s="8" t="str">
        <f>IF(B3="n","Create an non-discrimination policy"," ")</f>
        <v xml:space="preserve"> </v>
      </c>
      <c r="D3" s="7"/>
    </row>
    <row r="4" spans="1:4" ht="28.8" customHeight="1" x14ac:dyDescent="0.3">
      <c r="A4" s="8" t="s">
        <v>2</v>
      </c>
      <c r="B4" s="7"/>
      <c r="C4" s="8" t="str">
        <f>IF(B4="n","Modify strategic plan to incorporate access issues"," ")</f>
        <v xml:space="preserve"> </v>
      </c>
      <c r="D4" s="7"/>
    </row>
    <row r="5" spans="1:4" ht="28.8" customHeight="1" x14ac:dyDescent="0.3">
      <c r="A5" s="8" t="s">
        <v>3</v>
      </c>
      <c r="B5" s="7"/>
      <c r="C5" s="8" t="str">
        <f>IF(B5="n","Create an access committee including people with disabilities"," ")</f>
        <v xml:space="preserve"> </v>
      </c>
      <c r="D5" s="7"/>
    </row>
    <row r="6" spans="1:4" ht="41.4" customHeight="1" x14ac:dyDescent="0.3">
      <c r="A6" s="8" t="s">
        <v>4</v>
      </c>
      <c r="B6" s="7"/>
      <c r="C6" s="8" t="str">
        <f>IF(B6="n","Assign access oversite to a current employee, board member or other volunteer"," ")</f>
        <v xml:space="preserve"> </v>
      </c>
      <c r="D6" s="7"/>
    </row>
    <row r="7" spans="1:4" ht="28.8" customHeight="1" x14ac:dyDescent="0.3">
      <c r="A7" s="8" t="s">
        <v>5</v>
      </c>
      <c r="B7" s="7"/>
      <c r="C7" s="8" t="str">
        <f>IF(B7="n","Modify staff training to include access/disability issues"," ")</f>
        <v xml:space="preserve"> </v>
      </c>
      <c r="D7" s="7"/>
    </row>
    <row r="8" spans="1:4" ht="28.8" customHeight="1" x14ac:dyDescent="0.3">
      <c r="A8" s="8" t="s">
        <v>6</v>
      </c>
      <c r="B8" s="7"/>
      <c r="C8" s="8" t="str">
        <f>IF(B8="n","Modify volunteer/staff training to include access/disability issues"," ")</f>
        <v xml:space="preserve"> </v>
      </c>
      <c r="D8" s="7"/>
    </row>
    <row r="9" spans="1:4" ht="28.8" customHeight="1" x14ac:dyDescent="0.3"/>
    <row r="10" spans="1:4" ht="39.6" customHeight="1" x14ac:dyDescent="0.55000000000000004">
      <c r="B10" s="2"/>
    </row>
    <row r="11" spans="1:4" s="1" customFormat="1" ht="28.8" customHeight="1" x14ac:dyDescent="0.3"/>
    <row r="12" spans="1:4" s="1" customFormat="1" ht="28.8" customHeight="1" x14ac:dyDescent="0.3"/>
    <row r="13" spans="1:4" s="1" customFormat="1" ht="28.8" customHeight="1" x14ac:dyDescent="0.3"/>
    <row r="14" spans="1:4" s="1" customFormat="1" ht="28.8" customHeight="1" x14ac:dyDescent="0.3"/>
    <row r="15" spans="1:4" s="1" customFormat="1" ht="47.4" customHeight="1" x14ac:dyDescent="0.3"/>
    <row r="16" spans="1:4" s="1" customFormat="1" ht="28.8" customHeight="1" x14ac:dyDescent="0.3"/>
    <row r="17" s="1" customFormat="1" ht="28.8" customHeight="1" x14ac:dyDescent="0.3"/>
    <row r="18" s="1" customFormat="1" ht="28.8" customHeight="1" x14ac:dyDescent="0.3"/>
    <row r="19" s="1" customFormat="1" ht="28.8" customHeight="1" x14ac:dyDescent="0.3"/>
    <row r="20" s="1" customFormat="1" ht="28.8" customHeight="1" x14ac:dyDescent="0.3"/>
    <row r="21" s="1" customFormat="1" ht="28.8" customHeight="1" x14ac:dyDescent="0.3"/>
    <row r="22" s="1" customFormat="1" ht="28.8" customHeight="1" x14ac:dyDescent="0.3"/>
    <row r="23" s="1" customFormat="1" ht="28.8" customHeight="1" x14ac:dyDescent="0.3"/>
    <row r="24" s="1" customFormat="1" ht="28.8" customHeight="1" x14ac:dyDescent="0.3"/>
    <row r="25" s="1" customFormat="1" ht="28.8" customHeight="1" x14ac:dyDescent="0.3"/>
    <row r="26" s="1" customFormat="1" ht="28.8" customHeight="1" x14ac:dyDescent="0.3"/>
    <row r="27" s="1" customFormat="1" ht="28.8" customHeight="1" x14ac:dyDescent="0.3"/>
    <row r="28" s="1" customFormat="1" ht="28.8" customHeight="1" x14ac:dyDescent="0.3"/>
    <row r="29" s="1" customFormat="1" ht="28.8" customHeight="1" x14ac:dyDescent="0.3"/>
    <row r="30" s="1" customFormat="1" ht="28.8" customHeight="1" x14ac:dyDescent="0.3"/>
    <row r="31" s="1" customFormat="1" ht="28.8" customHeight="1" x14ac:dyDescent="0.3"/>
    <row r="32" s="1" customFormat="1" ht="28.8" customHeight="1" x14ac:dyDescent="0.3"/>
    <row r="33" s="1" customFormat="1" ht="28.8" customHeight="1" x14ac:dyDescent="0.3"/>
    <row r="34" s="1" customFormat="1" ht="28.8" customHeight="1" x14ac:dyDescent="0.3"/>
    <row r="35" s="1" customFormat="1" ht="28.8" customHeight="1" x14ac:dyDescent="0.3"/>
    <row r="36" s="1" customFormat="1" ht="28.8" customHeight="1" x14ac:dyDescent="0.3"/>
    <row r="37" s="1" customFormat="1" ht="28.8" customHeight="1" x14ac:dyDescent="0.3"/>
    <row r="38" s="1" customFormat="1" ht="28.8" customHeight="1" x14ac:dyDescent="0.3"/>
    <row r="39" s="1" customFormat="1" ht="28.8" customHeight="1" x14ac:dyDescent="0.3"/>
    <row r="40" s="1" customFormat="1" ht="28.8" customHeight="1" x14ac:dyDescent="0.3"/>
    <row r="41" s="1" customFormat="1" ht="28.8" customHeight="1" x14ac:dyDescent="0.3"/>
    <row r="42" s="1" customFormat="1" ht="28.8" customHeight="1" x14ac:dyDescent="0.3"/>
    <row r="43" s="1" customFormat="1" ht="28.8" customHeight="1" x14ac:dyDescent="0.3"/>
    <row r="44" s="1" customFormat="1" ht="28.8" customHeight="1" x14ac:dyDescent="0.3"/>
    <row r="45" s="1" customFormat="1" ht="28.8" customHeight="1" x14ac:dyDescent="0.3"/>
    <row r="46" s="1" customFormat="1" ht="28.8" customHeight="1" x14ac:dyDescent="0.3"/>
    <row r="47" s="1" customFormat="1" ht="28.8" customHeight="1" x14ac:dyDescent="0.3"/>
    <row r="48" s="1" customFormat="1" ht="28.8" customHeight="1" x14ac:dyDescent="0.3"/>
    <row r="49" s="1" customFormat="1" ht="28.8" customHeight="1" x14ac:dyDescent="0.3"/>
    <row r="50" s="1" customFormat="1" ht="28.8" customHeight="1" x14ac:dyDescent="0.3"/>
    <row r="51" s="1" customFormat="1" ht="28.8" customHeight="1" x14ac:dyDescent="0.3"/>
    <row r="52" s="1" customFormat="1" ht="28.8" customHeight="1" x14ac:dyDescent="0.3"/>
    <row r="53" s="1" customFormat="1" ht="28.8" customHeight="1" x14ac:dyDescent="0.3"/>
    <row r="54" s="1" customFormat="1" ht="28.8" customHeight="1" x14ac:dyDescent="0.3"/>
    <row r="55" s="1" customFormat="1" ht="28.8" customHeight="1" x14ac:dyDescent="0.3"/>
    <row r="56" s="1" customFormat="1" ht="28.8" customHeight="1" x14ac:dyDescent="0.3"/>
    <row r="57" s="1" customFormat="1" ht="28.8" customHeight="1" x14ac:dyDescent="0.3"/>
    <row r="58" s="1" customFormat="1" ht="28.8" customHeight="1" x14ac:dyDescent="0.3"/>
    <row r="59" s="1" customFormat="1" ht="28.8" customHeight="1" x14ac:dyDescent="0.3"/>
    <row r="60" s="1" customFormat="1" ht="28.8" customHeight="1" x14ac:dyDescent="0.3"/>
    <row r="61" s="1" customFormat="1" ht="28.8" customHeight="1" x14ac:dyDescent="0.3"/>
    <row r="62" s="1" customFormat="1" ht="28.8" customHeight="1" x14ac:dyDescent="0.3"/>
    <row r="63" s="1" customFormat="1" ht="28.8" customHeight="1" x14ac:dyDescent="0.3"/>
    <row r="64" s="1" customFormat="1" ht="28.8" customHeight="1" x14ac:dyDescent="0.3"/>
    <row r="65" s="1" customFormat="1" ht="28.8" customHeight="1" x14ac:dyDescent="0.3"/>
    <row r="66" s="1" customFormat="1" ht="28.8" customHeight="1" x14ac:dyDescent="0.3"/>
    <row r="67" s="1" customFormat="1" ht="28.8" customHeight="1" x14ac:dyDescent="0.3"/>
    <row r="68" s="1" customFormat="1" ht="28.8" customHeight="1" x14ac:dyDescent="0.3"/>
    <row r="69" s="1" customFormat="1" ht="28.8" customHeight="1" x14ac:dyDescent="0.3"/>
    <row r="70" s="1" customFormat="1" ht="28.8" customHeight="1" x14ac:dyDescent="0.3"/>
    <row r="71" s="1" customFormat="1" ht="28.8" customHeight="1" x14ac:dyDescent="0.3"/>
    <row r="72" s="1" customFormat="1" ht="28.8" customHeight="1" x14ac:dyDescent="0.3"/>
    <row r="73" s="1" customFormat="1" ht="28.8" customHeight="1" x14ac:dyDescent="0.3"/>
    <row r="74" s="1" customFormat="1" ht="28.8" customHeight="1" x14ac:dyDescent="0.3"/>
    <row r="75" s="1" customFormat="1" ht="28.8" customHeight="1" x14ac:dyDescent="0.3"/>
    <row r="76" s="1" customFormat="1" ht="28.8" customHeight="1" x14ac:dyDescent="0.3"/>
    <row r="77" s="1" customFormat="1" ht="28.8" customHeight="1" x14ac:dyDescent="0.3"/>
    <row r="78" s="1" customFormat="1" ht="28.8" customHeight="1" x14ac:dyDescent="0.3"/>
    <row r="79" s="1" customFormat="1" ht="28.8" customHeight="1" x14ac:dyDescent="0.3"/>
    <row r="80" s="1" customFormat="1" ht="28.8" customHeight="1" x14ac:dyDescent="0.3"/>
    <row r="81" s="1" customFormat="1" ht="28.8" customHeight="1" x14ac:dyDescent="0.3"/>
    <row r="82" s="1" customFormat="1" ht="28.8" customHeight="1" x14ac:dyDescent="0.3"/>
    <row r="83" s="1" customFormat="1" ht="28.8" customHeight="1" x14ac:dyDescent="0.3"/>
    <row r="84" s="1" customFormat="1" ht="28.8" customHeight="1" x14ac:dyDescent="0.3"/>
    <row r="85" s="1" customFormat="1" ht="28.8" customHeight="1" x14ac:dyDescent="0.3"/>
    <row r="86" s="1" customFormat="1" ht="28.8" customHeight="1" x14ac:dyDescent="0.3"/>
    <row r="87" s="1" customFormat="1" ht="28.8" customHeight="1" x14ac:dyDescent="0.3"/>
    <row r="88" s="1" customFormat="1" ht="28.8" customHeight="1" x14ac:dyDescent="0.3"/>
    <row r="89" s="1" customFormat="1" ht="28.8" customHeight="1" x14ac:dyDescent="0.3"/>
    <row r="90" s="1" customFormat="1" ht="28.8" customHeight="1" x14ac:dyDescent="0.3"/>
    <row r="91" s="1" customFormat="1" ht="28.8" customHeight="1" x14ac:dyDescent="0.3"/>
    <row r="92" s="1" customFormat="1" ht="28.8" customHeight="1" x14ac:dyDescent="0.3"/>
    <row r="93" s="1" customFormat="1" ht="28.8" customHeight="1" x14ac:dyDescent="0.3"/>
    <row r="94" s="1" customFormat="1" ht="28.8" customHeight="1" x14ac:dyDescent="0.3"/>
    <row r="95" s="1" customFormat="1" ht="28.8" customHeight="1" x14ac:dyDescent="0.3"/>
    <row r="96" s="1" customFormat="1" ht="28.8" customHeight="1" x14ac:dyDescent="0.3"/>
    <row r="97" s="1" customFormat="1" ht="28.8" customHeight="1" x14ac:dyDescent="0.3"/>
    <row r="98" s="1" customFormat="1" ht="28.8" customHeight="1" x14ac:dyDescent="0.3"/>
    <row r="99" s="1" customFormat="1" ht="28.8" customHeight="1" x14ac:dyDescent="0.3"/>
    <row r="100" s="1" customFormat="1" ht="28.8" customHeight="1" x14ac:dyDescent="0.3"/>
    <row r="101" s="1" customFormat="1" ht="28.8" customHeight="1" x14ac:dyDescent="0.3"/>
    <row r="102" s="1" customFormat="1" ht="28.8" customHeight="1" x14ac:dyDescent="0.3"/>
    <row r="103" s="1" customFormat="1" ht="28.8" customHeight="1" x14ac:dyDescent="0.3"/>
    <row r="104" s="1" customFormat="1" ht="28.8" customHeight="1" x14ac:dyDescent="0.3"/>
    <row r="105" s="1" customFormat="1" ht="28.8" customHeight="1" x14ac:dyDescent="0.3"/>
    <row r="106" s="1" customFormat="1" ht="28.8" customHeight="1" x14ac:dyDescent="0.3"/>
    <row r="107" ht="28.8" customHeight="1" x14ac:dyDescent="0.3"/>
    <row r="108" ht="28.8" customHeight="1" x14ac:dyDescent="0.3"/>
    <row r="109" ht="28.8" customHeight="1" x14ac:dyDescent="0.3"/>
    <row r="110" ht="28.8" customHeight="1" x14ac:dyDescent="0.3"/>
    <row r="111" ht="28.8" customHeight="1" x14ac:dyDescent="0.3"/>
    <row r="112" ht="28.8" customHeight="1" x14ac:dyDescent="0.3"/>
    <row r="113" ht="28.8" customHeight="1" x14ac:dyDescent="0.3"/>
    <row r="114" ht="28.8" customHeight="1" x14ac:dyDescent="0.3"/>
    <row r="115" ht="28.8" customHeight="1" x14ac:dyDescent="0.3"/>
    <row r="116" ht="28.8" customHeight="1" x14ac:dyDescent="0.3"/>
    <row r="117" ht="28.8" customHeight="1" x14ac:dyDescent="0.3"/>
    <row r="118" ht="28.8" customHeight="1" x14ac:dyDescent="0.3"/>
    <row r="119" ht="28.8" customHeight="1" x14ac:dyDescent="0.3"/>
    <row r="120" ht="28.8" customHeight="1" x14ac:dyDescent="0.3"/>
    <row r="121" ht="28.8" customHeight="1" x14ac:dyDescent="0.3"/>
    <row r="122" ht="28.8" customHeight="1" x14ac:dyDescent="0.3"/>
    <row r="123" ht="28.8" customHeight="1" x14ac:dyDescent="0.3"/>
    <row r="124" ht="28.8" customHeight="1" x14ac:dyDescent="0.3"/>
    <row r="125" ht="28.8" customHeight="1" x14ac:dyDescent="0.3"/>
    <row r="126" ht="28.8" customHeight="1" x14ac:dyDescent="0.3"/>
    <row r="127" ht="28.8" customHeight="1" x14ac:dyDescent="0.3"/>
    <row r="128" ht="28.8" customHeight="1" x14ac:dyDescent="0.3"/>
    <row r="129" ht="28.8" customHeight="1" x14ac:dyDescent="0.3"/>
    <row r="130" ht="28.8" customHeight="1" x14ac:dyDescent="0.3"/>
    <row r="131" ht="28.8" customHeight="1" x14ac:dyDescent="0.3"/>
    <row r="132" ht="28.8" customHeight="1" x14ac:dyDescent="0.3"/>
    <row r="133" ht="28.8" customHeight="1" x14ac:dyDescent="0.3"/>
    <row r="134" ht="28.8" customHeight="1" x14ac:dyDescent="0.3"/>
    <row r="135" ht="28.8" customHeight="1" x14ac:dyDescent="0.3"/>
    <row r="136" ht="28.8" customHeight="1" x14ac:dyDescent="0.3"/>
    <row r="137" ht="28.8" customHeight="1" x14ac:dyDescent="0.3"/>
    <row r="138" ht="28.8" customHeight="1" x14ac:dyDescent="0.3"/>
    <row r="139" ht="28.8" customHeight="1" x14ac:dyDescent="0.3"/>
    <row r="140" ht="28.8" customHeight="1" x14ac:dyDescent="0.3"/>
    <row r="141" ht="28.8" customHeight="1" x14ac:dyDescent="0.3"/>
    <row r="142" ht="28.8" customHeight="1" x14ac:dyDescent="0.3"/>
    <row r="143" ht="28.8" customHeight="1" x14ac:dyDescent="0.3"/>
    <row r="144" ht="28.8" customHeight="1" x14ac:dyDescent="0.3"/>
    <row r="145" ht="28.8" customHeight="1" x14ac:dyDescent="0.3"/>
    <row r="146" ht="28.8" customHeight="1" x14ac:dyDescent="0.3"/>
    <row r="147" ht="28.8" customHeight="1" x14ac:dyDescent="0.3"/>
    <row r="148" ht="28.8" customHeight="1" x14ac:dyDescent="0.3"/>
    <row r="149" ht="28.8" customHeight="1" x14ac:dyDescent="0.3"/>
    <row r="150" ht="28.8" customHeight="1" x14ac:dyDescent="0.3"/>
    <row r="151" ht="28.8" customHeight="1" x14ac:dyDescent="0.3"/>
    <row r="152" ht="28.8" customHeight="1" x14ac:dyDescent="0.3"/>
    <row r="153" ht="28.8" customHeight="1" x14ac:dyDescent="0.3"/>
    <row r="154" ht="28.8" customHeight="1" x14ac:dyDescent="0.3"/>
    <row r="155" ht="28.8" customHeight="1" x14ac:dyDescent="0.3"/>
    <row r="156" ht="28.8" customHeight="1" x14ac:dyDescent="0.3"/>
    <row r="157" ht="28.8" customHeight="1" x14ac:dyDescent="0.3"/>
    <row r="158" ht="28.8" customHeight="1" x14ac:dyDescent="0.3"/>
    <row r="159" ht="28.8" customHeight="1" x14ac:dyDescent="0.3"/>
    <row r="160" ht="28.8" customHeight="1" x14ac:dyDescent="0.3"/>
    <row r="161" ht="28.8" customHeight="1" x14ac:dyDescent="0.3"/>
    <row r="162" ht="28.8" customHeight="1" x14ac:dyDescent="0.3"/>
    <row r="163" ht="28.8" customHeight="1" x14ac:dyDescent="0.3"/>
    <row r="164" ht="28.8" customHeight="1" x14ac:dyDescent="0.3"/>
    <row r="165" ht="28.8" customHeight="1" x14ac:dyDescent="0.3"/>
    <row r="166" ht="28.8" customHeight="1" x14ac:dyDescent="0.3"/>
    <row r="167" ht="28.8" customHeight="1" x14ac:dyDescent="0.3"/>
    <row r="168" ht="28.8" customHeight="1" x14ac:dyDescent="0.3"/>
  </sheetData>
  <sheetProtection sheet="1" objects="1" scenarios="1"/>
  <printOptions gridLines="1"/>
  <pageMargins left="0.5" right="0.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1"/>
  <sheetViews>
    <sheetView topLeftCell="A70" workbookViewId="0">
      <selection activeCell="C59" sqref="C59"/>
    </sheetView>
  </sheetViews>
  <sheetFormatPr defaultRowHeight="14.4" x14ac:dyDescent="0.3"/>
  <cols>
    <col min="1" max="1" width="58.21875" customWidth="1"/>
    <col min="2" max="2" width="7.21875" style="3" customWidth="1"/>
    <col min="3" max="3" width="44.44140625" style="1" customWidth="1"/>
    <col min="4" max="4" width="16.88671875" style="3" customWidth="1"/>
  </cols>
  <sheetData>
    <row r="1" spans="1:4" ht="42" x14ac:dyDescent="0.4">
      <c r="A1" s="12" t="s">
        <v>10</v>
      </c>
      <c r="B1" s="10" t="s">
        <v>7</v>
      </c>
      <c r="C1" s="11" t="s">
        <v>8</v>
      </c>
      <c r="D1" s="10" t="s">
        <v>134</v>
      </c>
    </row>
    <row r="2" spans="1:4" ht="18" x14ac:dyDescent="0.35">
      <c r="A2" s="13" t="s">
        <v>18</v>
      </c>
      <c r="B2" s="14"/>
      <c r="C2" s="15"/>
      <c r="D2" s="14"/>
    </row>
    <row r="3" spans="1:4" ht="28.8" x14ac:dyDescent="0.3">
      <c r="A3" s="16" t="s">
        <v>11</v>
      </c>
      <c r="B3" s="7"/>
      <c r="C3" s="16" t="str">
        <f>IF(B3="n","Expand marketing to people with disabilities"," ")</f>
        <v xml:space="preserve"> </v>
      </c>
      <c r="D3" s="7"/>
    </row>
    <row r="4" spans="1:4" ht="28.8" x14ac:dyDescent="0.3">
      <c r="A4" s="16" t="s">
        <v>12</v>
      </c>
      <c r="B4" s="7"/>
      <c r="C4" s="16" t="str">
        <f>IF(B4="n","Expand press list to disability newsletters/groups"," ")</f>
        <v xml:space="preserve"> </v>
      </c>
      <c r="D4" s="7"/>
    </row>
    <row r="5" spans="1:4" ht="28.8" x14ac:dyDescent="0.3">
      <c r="A5" s="16" t="s">
        <v>13</v>
      </c>
      <c r="B5" s="7"/>
      <c r="C5" s="16" t="str">
        <f>IF(B5="n","Incorporate disability symbols in all publicity materials"," ")</f>
        <v xml:space="preserve"> </v>
      </c>
      <c r="D5" s="7"/>
    </row>
    <row r="6" spans="1:4" ht="28.8" x14ac:dyDescent="0.3">
      <c r="A6" s="16" t="s">
        <v>14</v>
      </c>
      <c r="B6" s="7"/>
      <c r="C6" s="16" t="str">
        <f>IF(B6="n","Consider offering/publicizing discounts for people with disabilities"," ")</f>
        <v xml:space="preserve"> </v>
      </c>
      <c r="D6" s="7"/>
    </row>
    <row r="7" spans="1:4" ht="60.6" customHeight="1" x14ac:dyDescent="0.3">
      <c r="A7" s="16" t="s">
        <v>132</v>
      </c>
      <c r="B7" s="7"/>
      <c r="C7" s="16" t="str">
        <f>IF(B7="n","Consider offering/publicizing discounts for people with disabilities for shows that are accessible to them"," ")</f>
        <v xml:space="preserve"> </v>
      </c>
      <c r="D7" s="7"/>
    </row>
    <row r="8" spans="1:4" ht="47.4" customHeight="1" x14ac:dyDescent="0.3">
      <c r="A8" s="16" t="s">
        <v>15</v>
      </c>
      <c r="B8" s="7"/>
      <c r="C8" s="16" t="str">
        <f>IF(B8="n","Consider how use of accommodations restricts choices for people with disabilities in where they need to sit to experience a performance"," ")</f>
        <v xml:space="preserve"> </v>
      </c>
      <c r="D8" s="7"/>
    </row>
    <row r="9" spans="1:4" ht="41.4" customHeight="1" x14ac:dyDescent="0.3">
      <c r="A9" s="16" t="s">
        <v>16</v>
      </c>
      <c r="B9" s="7"/>
      <c r="C9" s="16" t="str">
        <f>IF(B9="n","Create marketing materials, website information and facility signage that makes known to all that print materials are available in alternative formats"," ")</f>
        <v xml:space="preserve"> </v>
      </c>
      <c r="D9" s="7"/>
    </row>
    <row r="10" spans="1:4" ht="35.4" customHeight="1" x14ac:dyDescent="0.3">
      <c r="A10" s="16" t="s">
        <v>17</v>
      </c>
      <c r="B10" s="7"/>
      <c r="C10" s="16" t="str">
        <f>IF(B10="n","Consider using sites catering to people with disabilities when programming off-site"," ")</f>
        <v xml:space="preserve"> </v>
      </c>
      <c r="D10" s="7"/>
    </row>
    <row r="11" spans="1:4" ht="12.6" customHeight="1" x14ac:dyDescent="0.3">
      <c r="A11" s="16"/>
      <c r="B11" s="17"/>
      <c r="C11" s="16"/>
      <c r="D11" s="14"/>
    </row>
    <row r="12" spans="1:4" ht="25.8" customHeight="1" x14ac:dyDescent="0.35">
      <c r="A12" s="13" t="s">
        <v>19</v>
      </c>
      <c r="B12" s="10" t="s">
        <v>7</v>
      </c>
      <c r="C12" s="15" t="s">
        <v>8</v>
      </c>
      <c r="D12" s="10" t="s">
        <v>134</v>
      </c>
    </row>
    <row r="13" spans="1:4" ht="35.4" customHeight="1" x14ac:dyDescent="0.3">
      <c r="A13" s="16" t="s">
        <v>28</v>
      </c>
      <c r="B13" s="7"/>
      <c r="C13" s="16" t="str">
        <f>IF(B13="n","Modify published information to describe access services for people with disabilities"," ")</f>
        <v xml:space="preserve"> </v>
      </c>
      <c r="D13" s="7"/>
    </row>
    <row r="14" spans="1:4" ht="18" customHeight="1" x14ac:dyDescent="0.3">
      <c r="A14" s="16" t="s">
        <v>20</v>
      </c>
      <c r="B14" s="17"/>
      <c r="C14" s="18"/>
      <c r="D14" s="14"/>
    </row>
    <row r="15" spans="1:4" ht="18" customHeight="1" x14ac:dyDescent="0.3">
      <c r="A15" s="16" t="s">
        <v>21</v>
      </c>
      <c r="B15" s="17"/>
      <c r="C15" s="18"/>
      <c r="D15" s="14"/>
    </row>
    <row r="16" spans="1:4" ht="18" customHeight="1" x14ac:dyDescent="0.3">
      <c r="A16" s="16" t="s">
        <v>22</v>
      </c>
      <c r="B16" s="17"/>
      <c r="C16" s="18"/>
      <c r="D16" s="14"/>
    </row>
    <row r="17" spans="1:4" ht="18" customHeight="1" x14ac:dyDescent="0.3">
      <c r="A17" s="16" t="s">
        <v>23</v>
      </c>
      <c r="B17" s="17"/>
      <c r="C17" s="18"/>
      <c r="D17" s="14"/>
    </row>
    <row r="18" spans="1:4" ht="18" customHeight="1" x14ac:dyDescent="0.3">
      <c r="A18" s="16" t="s">
        <v>24</v>
      </c>
      <c r="B18" s="17"/>
      <c r="C18" s="18"/>
      <c r="D18" s="14"/>
    </row>
    <row r="19" spans="1:4" ht="18" customHeight="1" x14ac:dyDescent="0.3">
      <c r="A19" s="16" t="s">
        <v>25</v>
      </c>
      <c r="B19" s="17"/>
      <c r="C19" s="18"/>
      <c r="D19" s="14"/>
    </row>
    <row r="20" spans="1:4" ht="18" customHeight="1" x14ac:dyDescent="0.3">
      <c r="A20" s="16" t="s">
        <v>26</v>
      </c>
      <c r="B20" s="17"/>
      <c r="C20" s="18"/>
      <c r="D20" s="14"/>
    </row>
    <row r="21" spans="1:4" ht="18" customHeight="1" x14ac:dyDescent="0.3">
      <c r="A21" s="16" t="s">
        <v>27</v>
      </c>
      <c r="B21" s="17"/>
      <c r="C21" s="18"/>
      <c r="D21" s="14"/>
    </row>
    <row r="22" spans="1:4" ht="32.4" customHeight="1" x14ac:dyDescent="0.3">
      <c r="A22" s="16" t="s">
        <v>29</v>
      </c>
      <c r="B22" s="7"/>
      <c r="C22" s="16" t="str">
        <f>IF(B22="n","Explore how and where to create alternative formats"," ")</f>
        <v xml:space="preserve"> </v>
      </c>
      <c r="D22" s="7"/>
    </row>
    <row r="23" spans="1:4" ht="12.6" customHeight="1" x14ac:dyDescent="0.3">
      <c r="A23" s="16"/>
      <c r="B23" s="17"/>
      <c r="C23" s="16"/>
      <c r="D23" s="14"/>
    </row>
    <row r="24" spans="1:4" ht="35.4" customHeight="1" x14ac:dyDescent="0.35">
      <c r="A24" s="13" t="s">
        <v>30</v>
      </c>
      <c r="B24" s="10" t="s">
        <v>7</v>
      </c>
      <c r="C24" s="15" t="s">
        <v>8</v>
      </c>
      <c r="D24" s="10" t="s">
        <v>134</v>
      </c>
    </row>
    <row r="25" spans="1:4" ht="32.4" customHeight="1" x14ac:dyDescent="0.3">
      <c r="A25" s="16" t="s">
        <v>31</v>
      </c>
      <c r="B25" s="7"/>
      <c r="C25" s="16" t="str">
        <f>IF(B25="n","Explore creating a website with the following features in mind"," ")</f>
        <v xml:space="preserve"> </v>
      </c>
      <c r="D25" s="7"/>
    </row>
    <row r="26" spans="1:4" ht="35.4" customHeight="1" x14ac:dyDescent="0.3">
      <c r="A26" s="16" t="s">
        <v>32</v>
      </c>
      <c r="B26" s="7"/>
      <c r="C26" s="16" t="str">
        <f>IF(B26="n","Create a tab/page that includes how people with disabilities can use your programs"," ")</f>
        <v xml:space="preserve"> </v>
      </c>
      <c r="D26" s="7"/>
    </row>
    <row r="27" spans="1:4" ht="22.8" customHeight="1" x14ac:dyDescent="0.3">
      <c r="A27" s="16" t="s">
        <v>33</v>
      </c>
      <c r="B27" s="7"/>
      <c r="C27" s="16" t="str">
        <f>IF(B27="n","Post your Access Policy on your website"," ")</f>
        <v xml:space="preserve"> </v>
      </c>
      <c r="D27" s="7"/>
    </row>
    <row r="28" spans="1:4" ht="35.4" customHeight="1" x14ac:dyDescent="0.3">
      <c r="A28" s="16" t="s">
        <v>34</v>
      </c>
      <c r="B28" s="7"/>
      <c r="C28" s="16" t="str">
        <f>IF(B28="n","Post or explain how the public can view your accessibility plan for people with disabilities"," ")</f>
        <v xml:space="preserve"> </v>
      </c>
      <c r="D28" s="7"/>
    </row>
    <row r="29" spans="1:4" ht="35.4" customHeight="1" x14ac:dyDescent="0.3">
      <c r="A29" s="16" t="s">
        <v>35</v>
      </c>
      <c r="B29" s="7"/>
      <c r="C29" s="16" t="str">
        <f>IF(B29="n","Consider captioning and/or audio describing videos found on your various web media"," ")</f>
        <v xml:space="preserve"> </v>
      </c>
      <c r="D29" s="7"/>
    </row>
    <row r="30" spans="1:4" ht="35.4" customHeight="1" x14ac:dyDescent="0.3">
      <c r="A30" s="16" t="s">
        <v>36</v>
      </c>
      <c r="B30" s="7"/>
      <c r="C30" s="16" t="str">
        <f>IF(B30="n","Provide alt tags for all images found on your website or social media sites"," ")</f>
        <v xml:space="preserve"> </v>
      </c>
      <c r="D30" s="7"/>
    </row>
    <row r="31" spans="1:4" ht="44.4" customHeight="1" x14ac:dyDescent="0.3">
      <c r="A31" s="16" t="s">
        <v>37</v>
      </c>
      <c r="B31" s="7"/>
      <c r="C31" s="16" t="str">
        <f>IF(B31="n","Design programming calendars to include information pertinent to attendees with disabilities"," ")</f>
        <v xml:space="preserve"> </v>
      </c>
      <c r="D31" s="7"/>
    </row>
    <row r="32" spans="1:4" ht="30.6" customHeight="1" x14ac:dyDescent="0.3">
      <c r="A32" s="16" t="s">
        <v>38</v>
      </c>
      <c r="B32" s="7"/>
      <c r="C32" s="16" t="str">
        <f>IF(B32="n","Design online ticketing so that seats for people using wheelchairs &amp; companions are easily identified"," ")</f>
        <v xml:space="preserve"> </v>
      </c>
      <c r="D32" s="7"/>
    </row>
    <row r="33" spans="1:4" ht="32.4" customHeight="1" x14ac:dyDescent="0.3">
      <c r="A33" s="16" t="s">
        <v>39</v>
      </c>
      <c r="B33" s="7"/>
      <c r="C33" s="16" t="str">
        <f t="shared" ref="C33" si="0">IF(B33="n","Design programming calendars to include information pertinent to attendees with disabilities"," ")</f>
        <v xml:space="preserve"> </v>
      </c>
      <c r="D33" s="7"/>
    </row>
    <row r="34" spans="1:4" ht="12" customHeight="1" x14ac:dyDescent="0.3">
      <c r="A34" s="16"/>
      <c r="B34" s="17"/>
      <c r="C34" s="16"/>
      <c r="D34" s="14"/>
    </row>
    <row r="35" spans="1:4" ht="21" customHeight="1" x14ac:dyDescent="0.35">
      <c r="A35" s="13" t="s">
        <v>40</v>
      </c>
      <c r="B35" s="10" t="s">
        <v>7</v>
      </c>
      <c r="C35" s="15" t="s">
        <v>8</v>
      </c>
      <c r="D35" s="10" t="s">
        <v>134</v>
      </c>
    </row>
    <row r="36" spans="1:4" ht="44.4" customHeight="1" x14ac:dyDescent="0.3">
      <c r="A36" s="16" t="s">
        <v>45</v>
      </c>
      <c r="B36" s="7"/>
      <c r="C36" s="16" t="str">
        <f>IF(B36="n","If you program in varying locations, consider sites near public transportation to easily accommodate attendees with disabilities"," ")</f>
        <v xml:space="preserve"> </v>
      </c>
      <c r="D36" s="7"/>
    </row>
    <row r="37" spans="1:4" ht="35.4" customHeight="1" x14ac:dyDescent="0.3">
      <c r="A37" s="16" t="s">
        <v>65</v>
      </c>
      <c r="B37" s="7"/>
      <c r="C37" s="16" t="str">
        <f>IF(B37="n","Consider arranging transportation to public transportation nodes for participants with disabilities"," ")</f>
        <v xml:space="preserve"> </v>
      </c>
      <c r="D37" s="7"/>
    </row>
    <row r="38" spans="1:4" ht="35.4" customHeight="1" x14ac:dyDescent="0.3">
      <c r="A38" s="16" t="s">
        <v>46</v>
      </c>
      <c r="B38" s="7"/>
      <c r="C38" s="16" t="str">
        <f>IF(B38="n","Consider arranging transportation to your events for participants with disabilities"," ")</f>
        <v xml:space="preserve"> </v>
      </c>
      <c r="D38" s="7"/>
    </row>
    <row r="39" spans="1:4" ht="35.4" customHeight="1" x14ac:dyDescent="0.3">
      <c r="A39" s="16" t="s">
        <v>47</v>
      </c>
      <c r="B39" s="7"/>
      <c r="C39" s="16" t="str">
        <f>IF(B39="n","Consider engaging volunteers to assist in transporting participants with disabilities to your events"," ")</f>
        <v xml:space="preserve"> </v>
      </c>
      <c r="D39" s="7"/>
    </row>
    <row r="40" spans="1:4" ht="35.4" customHeight="1" x14ac:dyDescent="0.3">
      <c r="A40" s="16" t="s">
        <v>48</v>
      </c>
      <c r="B40" s="7"/>
      <c r="C40" s="16" t="str">
        <f>IF(B40="n","Remove barriers or display signage that allows for easy drop-off/pick-up of attendees with disabilities"," ")</f>
        <v xml:space="preserve"> </v>
      </c>
      <c r="D40" s="7"/>
    </row>
    <row r="41" spans="1:4" ht="35.4" customHeight="1" x14ac:dyDescent="0.3">
      <c r="A41" s="16" t="s">
        <v>49</v>
      </c>
      <c r="B41" s="7"/>
      <c r="C41" s="16" t="str">
        <f>IF(B41="n","Explore exterior lighting and other options to ensure safety for all during evening events"," ")</f>
        <v xml:space="preserve"> </v>
      </c>
      <c r="D41" s="7"/>
    </row>
    <row r="42" spans="1:4" ht="35.4" customHeight="1" x14ac:dyDescent="0.3">
      <c r="A42" s="16" t="s">
        <v>50</v>
      </c>
      <c r="B42" s="7"/>
      <c r="C42" s="16" t="str">
        <f>IF(B42="n","Explore parking options for vans that bring people with mobility issues to your events"," ")</f>
        <v xml:space="preserve"> </v>
      </c>
      <c r="D42" s="7"/>
    </row>
    <row r="43" spans="1:4" ht="10.199999999999999" customHeight="1" x14ac:dyDescent="0.3">
      <c r="A43" s="16"/>
      <c r="B43" s="17"/>
      <c r="C43" s="16"/>
      <c r="D43" s="14"/>
    </row>
    <row r="44" spans="1:4" ht="20.399999999999999" customHeight="1" x14ac:dyDescent="0.35">
      <c r="A44" s="13" t="s">
        <v>41</v>
      </c>
      <c r="B44" s="10" t="s">
        <v>7</v>
      </c>
      <c r="C44" s="15" t="s">
        <v>8</v>
      </c>
      <c r="D44" s="10" t="s">
        <v>134</v>
      </c>
    </row>
    <row r="45" spans="1:4" ht="35.4" customHeight="1" x14ac:dyDescent="0.3">
      <c r="A45" s="16" t="s">
        <v>51</v>
      </c>
      <c r="B45" s="7"/>
      <c r="C45" s="16" t="str">
        <f>IF(B45="n","Design staff/volunteer training that includes etiquette toward and safety of attendees with disabilities"," ")</f>
        <v xml:space="preserve"> </v>
      </c>
      <c r="D45" s="7"/>
    </row>
    <row r="46" spans="1:4" ht="46.2" customHeight="1" x14ac:dyDescent="0.3">
      <c r="A46" s="16" t="s">
        <v>52</v>
      </c>
      <c r="B46" s="7"/>
      <c r="C46" s="16" t="str">
        <f>IF(B46="n","Establish evacuation procedures that includes provisions for people with disabilities - contact the MN State Council on Disabilities for assistance"," ")</f>
        <v xml:space="preserve"> </v>
      </c>
      <c r="D46" s="7"/>
    </row>
    <row r="47" spans="1:4" ht="30.6" customHeight="1" x14ac:dyDescent="0.3">
      <c r="A47" s="16" t="s">
        <v>53</v>
      </c>
      <c r="B47" s="7"/>
      <c r="C47" s="16" t="str">
        <f>IF(B47="n","Consider providing free admission to paid care attendants needed by a person with a disability"," ")</f>
        <v xml:space="preserve"> </v>
      </c>
      <c r="D47" s="7"/>
    </row>
    <row r="48" spans="1:4" ht="36" customHeight="1" x14ac:dyDescent="0.3">
      <c r="A48" s="16" t="s">
        <v>54</v>
      </c>
      <c r="B48" s="7"/>
      <c r="C48" s="16" t="str">
        <f>IF(B48="n","Consider making flashlights available to ushers to assist in post-opening curtain seating"," ")</f>
        <v xml:space="preserve"> </v>
      </c>
      <c r="D48" s="7"/>
    </row>
    <row r="49" spans="1:4" ht="42.6" customHeight="1" x14ac:dyDescent="0.3">
      <c r="A49" s="16" t="s">
        <v>55</v>
      </c>
      <c r="B49" s="7"/>
      <c r="C49" s="16" t="str">
        <f>IF(B49="n","Consider raising house-light levels prior to show opening to accommodate program reading by people with low vision"," ")</f>
        <v xml:space="preserve"> </v>
      </c>
      <c r="D49" s="7"/>
    </row>
    <row r="50" spans="1:4" ht="9.6" customHeight="1" x14ac:dyDescent="0.3">
      <c r="A50" s="16"/>
      <c r="B50" s="17"/>
      <c r="C50" s="16"/>
      <c r="D50" s="14"/>
    </row>
    <row r="51" spans="1:4" ht="19.8" customHeight="1" x14ac:dyDescent="0.35">
      <c r="A51" s="13" t="s">
        <v>44</v>
      </c>
      <c r="B51" s="10" t="s">
        <v>7</v>
      </c>
      <c r="C51" s="15" t="s">
        <v>8</v>
      </c>
      <c r="D51" s="10" t="s">
        <v>134</v>
      </c>
    </row>
    <row r="52" spans="1:4" ht="45.6" customHeight="1" x14ac:dyDescent="0.3">
      <c r="A52" s="16" t="s">
        <v>67</v>
      </c>
      <c r="B52" s="7"/>
      <c r="C52" s="16" t="str">
        <f>IF(B52="n","Engage an audio describer or train a volunteer to describe artwork to people who are blind or have low vision"," ")</f>
        <v xml:space="preserve"> </v>
      </c>
      <c r="D52" s="7"/>
    </row>
    <row r="53" spans="1:4" ht="33" customHeight="1" x14ac:dyDescent="0.3">
      <c r="A53" s="16" t="s">
        <v>56</v>
      </c>
      <c r="B53" s="7"/>
      <c r="C53" s="16" t="str">
        <f>IF(B53="n","Design labels and signage that meets the needs of people who are blind or have low vision"," ")</f>
        <v xml:space="preserve"> </v>
      </c>
      <c r="D53" s="7"/>
    </row>
    <row r="54" spans="1:4" ht="30" customHeight="1" x14ac:dyDescent="0.3">
      <c r="A54" s="16" t="s">
        <v>57</v>
      </c>
      <c r="B54" s="7"/>
      <c r="C54" s="16" t="str">
        <f>IF(B54="n","Hire ASL interpreters to allow people who are Deaf to benefit from your guided tours"," ")</f>
        <v xml:space="preserve"> </v>
      </c>
      <c r="D54" s="7"/>
    </row>
    <row r="55" spans="1:4" ht="44.4" customHeight="1" x14ac:dyDescent="0.3">
      <c r="A55" s="16" t="s">
        <v>58</v>
      </c>
      <c r="B55" s="7"/>
      <c r="C55" s="16" t="str">
        <f>IF(B55="n","Hire ASL interpreters, audio describers or real-time captioners to accommodate needs of presentation attendees with disabilities"," ")</f>
        <v xml:space="preserve"> </v>
      </c>
      <c r="D55" s="7"/>
    </row>
    <row r="56" spans="1:4" ht="42" customHeight="1" x14ac:dyDescent="0.3">
      <c r="A56" s="16" t="s">
        <v>66</v>
      </c>
      <c r="B56" s="7"/>
      <c r="C56" s="16" t="str">
        <f>IF(B56="n","Remove physical barriers where possible and design exhibit spaces to allow for easy flow of people with and without disabilities"," ")</f>
        <v xml:space="preserve"> </v>
      </c>
      <c r="D56" s="7"/>
    </row>
    <row r="57" spans="1:4" ht="31.8" customHeight="1" x14ac:dyDescent="0.3">
      <c r="A57" s="16" t="s">
        <v>59</v>
      </c>
      <c r="B57" s="7"/>
      <c r="C57" s="16" t="str">
        <f>IF(B57="n","Create a floor surface that is free of barriers &amp; anomalies, flat and, if carpeted, thinly carpeted"," ")</f>
        <v xml:space="preserve"> </v>
      </c>
      <c r="D57" s="7"/>
    </row>
    <row r="58" spans="1:4" ht="30" customHeight="1" x14ac:dyDescent="0.3">
      <c r="A58" s="16" t="s">
        <v>136</v>
      </c>
      <c r="B58" s="7"/>
      <c r="C58" s="16" t="str">
        <f>IF(B58="n","Design transparent cases to be between 33 and 36 inches tall"," ")</f>
        <v xml:space="preserve"> </v>
      </c>
      <c r="D58" s="7"/>
    </row>
    <row r="59" spans="1:4" ht="43.8" customHeight="1" x14ac:dyDescent="0.3">
      <c r="A59" s="16" t="s">
        <v>142</v>
      </c>
      <c r="B59" s="7"/>
      <c r="C59" s="16" t="str">
        <f>IF(B59="n","Place tables, plants or other objects below protruding wall-hung objects to alert a cane or service animal to its presence"," ")</f>
        <v xml:space="preserve"> </v>
      </c>
      <c r="D59" s="7"/>
    </row>
    <row r="60" spans="1:4" ht="30" customHeight="1" x14ac:dyDescent="0.3">
      <c r="A60" s="16" t="s">
        <v>137</v>
      </c>
      <c r="B60" s="7"/>
      <c r="C60" s="16" t="str">
        <f>IF(B60="n","Modify placement of labels at a height accessible to children and people using mobility devices"," ")</f>
        <v xml:space="preserve"> </v>
      </c>
      <c r="D60" s="7"/>
    </row>
    <row r="61" spans="1:4" ht="27.6" customHeight="1" x14ac:dyDescent="0.3">
      <c r="A61" s="16" t="s">
        <v>138</v>
      </c>
      <c r="B61" s="7"/>
      <c r="C61" s="16" t="str">
        <f>IF(B61="n","Consider artists with disabilities when seeking new work to present in your facility"," ")</f>
        <v xml:space="preserve"> </v>
      </c>
      <c r="D61" s="7"/>
    </row>
    <row r="62" spans="1:4" ht="34.200000000000003" customHeight="1" x14ac:dyDescent="0.3">
      <c r="A62" s="16" t="s">
        <v>154</v>
      </c>
      <c r="B62" s="7"/>
      <c r="C62" s="16" t="str">
        <f>IF(B62="n","Plan to caption these exhibits or provide written scripts for patrons with hearing loss"," ")</f>
        <v xml:space="preserve"> </v>
      </c>
      <c r="D62" s="7"/>
    </row>
    <row r="63" spans="1:4" ht="66.599999999999994" customHeight="1" x14ac:dyDescent="0.3">
      <c r="A63" s="16"/>
      <c r="B63" s="17"/>
      <c r="C63" s="16"/>
      <c r="D63" s="14"/>
    </row>
    <row r="64" spans="1:4" ht="18.600000000000001" customHeight="1" x14ac:dyDescent="0.35">
      <c r="A64" s="13" t="s">
        <v>42</v>
      </c>
      <c r="B64" s="10" t="s">
        <v>7</v>
      </c>
      <c r="C64" s="15" t="s">
        <v>8</v>
      </c>
      <c r="D64" s="10" t="s">
        <v>134</v>
      </c>
    </row>
    <row r="65" spans="1:4" ht="34.799999999999997" customHeight="1" x14ac:dyDescent="0.3">
      <c r="A65" s="16" t="s">
        <v>60</v>
      </c>
      <c r="B65" s="7"/>
      <c r="C65" s="16" t="str">
        <f>IF(B65="n","Consider offering paper or digital copies of scripts or synopses to attendees with hearing loss"," ")</f>
        <v xml:space="preserve"> </v>
      </c>
      <c r="D65" s="7"/>
    </row>
    <row r="66" spans="1:4" ht="31.8" customHeight="1" x14ac:dyDescent="0.3">
      <c r="A66" s="16" t="s">
        <v>61</v>
      </c>
      <c r="B66" s="7"/>
      <c r="C66" s="16" t="str">
        <f>IF(B66="n","Consider renting or puchasing an assistive listening system for people who are hard of hearing"," ")</f>
        <v xml:space="preserve"> </v>
      </c>
      <c r="D66" s="7"/>
    </row>
    <row r="67" spans="1:4" ht="59.4" customHeight="1" x14ac:dyDescent="0.3">
      <c r="A67" s="16" t="s">
        <v>62</v>
      </c>
      <c r="B67" s="7"/>
      <c r="C67" s="16" t="str">
        <f>IF(B67="n","Identify Deaf patrons &amp; ASL interpreters interested in your work; define a plan that funds &amp; markets ASL interpretation for at least one performance per production"," ")</f>
        <v xml:space="preserve"> </v>
      </c>
      <c r="D67" s="7"/>
    </row>
    <row r="68" spans="1:4" ht="42.6" customHeight="1" x14ac:dyDescent="0.3">
      <c r="A68" s="16" t="s">
        <v>63</v>
      </c>
      <c r="B68" s="7"/>
      <c r="C68" s="16" t="str">
        <f>IF(B68="n","Plan with Deaf patrons, interpreters &amp; stage manager the best location for interpreter placement"," ")</f>
        <v xml:space="preserve"> </v>
      </c>
      <c r="D68" s="7"/>
    </row>
    <row r="69" spans="1:4" ht="58.2" customHeight="1" x14ac:dyDescent="0.3">
      <c r="A69" s="16" t="s">
        <v>155</v>
      </c>
      <c r="B69" s="7"/>
      <c r="C69" s="16" t="str">
        <f>IF(B69="n","Consult Resources to plan how to provide scripted captioning (words/lyrics/sounds in a script) or open captioning (a CART provider captions everything heard, including introductions, Q&amp;A, etc.)"," ")</f>
        <v xml:space="preserve"> </v>
      </c>
      <c r="D69" s="7"/>
    </row>
    <row r="70" spans="1:4" ht="57.6" customHeight="1" x14ac:dyDescent="0.3">
      <c r="A70" s="16" t="s">
        <v>156</v>
      </c>
      <c r="B70" s="7"/>
      <c r="C70" s="16" t="str">
        <f>IF(B70="n","Consider offering ASL interpreting and/or captioning by a trained CART (Communication Access Realtime Translation) provider, as well as microphones for both presenters and audience to use"," ")</f>
        <v xml:space="preserve"> </v>
      </c>
      <c r="D70" s="7"/>
    </row>
    <row r="71" spans="1:4" ht="17.399999999999999" customHeight="1" x14ac:dyDescent="0.3">
      <c r="A71" s="16"/>
      <c r="B71" s="17"/>
      <c r="C71" s="16"/>
      <c r="D71" s="14"/>
    </row>
    <row r="72" spans="1:4" ht="21.6" customHeight="1" x14ac:dyDescent="0.35">
      <c r="A72" s="13" t="s">
        <v>43</v>
      </c>
      <c r="B72" s="10" t="s">
        <v>7</v>
      </c>
      <c r="C72" s="15" t="s">
        <v>8</v>
      </c>
      <c r="D72" s="10" t="s">
        <v>134</v>
      </c>
    </row>
    <row r="73" spans="1:4" ht="56.4" customHeight="1" x14ac:dyDescent="0.3">
      <c r="A73" s="16" t="s">
        <v>64</v>
      </c>
      <c r="B73" s="7"/>
      <c r="C73" s="16" t="str">
        <f>IF(B73="n","Identify blind/low vision patrons &amp; audio describers interested in your work; define a plan that funds &amp; markets audio description for at least one performance per production"," ")</f>
        <v xml:space="preserve"> </v>
      </c>
      <c r="D73" s="7"/>
    </row>
    <row r="74" spans="1:4" ht="49.8" customHeight="1" x14ac:dyDescent="0.3">
      <c r="A74" s="16" t="s">
        <v>135</v>
      </c>
      <c r="B74" s="7"/>
      <c r="C74" s="16" t="str">
        <f>IF(B74="n","Identify vendors that create Braille and/or can provide digital recordings of print program material for attendees who cannot use print materials"," ")</f>
        <v xml:space="preserve"> </v>
      </c>
      <c r="D74" s="7"/>
    </row>
    <row r="75" spans="1:4" ht="35.4" customHeight="1" x14ac:dyDescent="0.3">
      <c r="A75" s="1"/>
      <c r="B75" s="4"/>
    </row>
    <row r="76" spans="1:4" ht="35.4" customHeight="1" x14ac:dyDescent="0.3">
      <c r="A76" s="1"/>
      <c r="B76" s="4"/>
    </row>
    <row r="77" spans="1:4" ht="35.4" customHeight="1" x14ac:dyDescent="0.3">
      <c r="A77" s="1"/>
      <c r="B77" s="4"/>
    </row>
    <row r="78" spans="1:4" ht="35.4" customHeight="1" x14ac:dyDescent="0.3">
      <c r="A78" s="1"/>
      <c r="B78" s="4"/>
    </row>
    <row r="79" spans="1:4" ht="35.4" customHeight="1" x14ac:dyDescent="0.3">
      <c r="A79" s="1"/>
      <c r="B79" s="4"/>
    </row>
    <row r="80" spans="1:4" ht="35.4" customHeight="1" x14ac:dyDescent="0.3">
      <c r="A80" s="1"/>
      <c r="B80" s="4"/>
    </row>
    <row r="81" spans="1:2" ht="35.4" customHeight="1" x14ac:dyDescent="0.3">
      <c r="A81" s="1"/>
      <c r="B81" s="4"/>
    </row>
    <row r="82" spans="1:2" ht="35.4" customHeight="1" x14ac:dyDescent="0.3">
      <c r="A82" s="1"/>
      <c r="B82" s="4"/>
    </row>
    <row r="83" spans="1:2" ht="35.4" customHeight="1" x14ac:dyDescent="0.3">
      <c r="A83" s="1"/>
      <c r="B83" s="4"/>
    </row>
    <row r="84" spans="1:2" ht="35.4" customHeight="1" x14ac:dyDescent="0.3">
      <c r="A84" s="1"/>
      <c r="B84" s="4"/>
    </row>
    <row r="85" spans="1:2" ht="35.4" customHeight="1" x14ac:dyDescent="0.3">
      <c r="A85" s="1"/>
      <c r="B85" s="4"/>
    </row>
    <row r="86" spans="1:2" ht="35.4" customHeight="1" x14ac:dyDescent="0.3">
      <c r="A86" s="1"/>
      <c r="B86" s="4"/>
    </row>
    <row r="87" spans="1:2" ht="35.4" customHeight="1" x14ac:dyDescent="0.3">
      <c r="A87" s="1"/>
      <c r="B87" s="4"/>
    </row>
    <row r="88" spans="1:2" ht="35.4" customHeight="1" x14ac:dyDescent="0.3">
      <c r="A88" s="1"/>
      <c r="B88" s="4"/>
    </row>
    <row r="89" spans="1:2" ht="35.4" customHeight="1" x14ac:dyDescent="0.3">
      <c r="A89" s="1"/>
      <c r="B89" s="4"/>
    </row>
    <row r="90" spans="1:2" ht="35.4" customHeight="1" x14ac:dyDescent="0.3">
      <c r="A90" s="1"/>
      <c r="B90" s="4"/>
    </row>
    <row r="91" spans="1:2" ht="35.4" customHeight="1" x14ac:dyDescent="0.3">
      <c r="A91" s="1"/>
      <c r="B91" s="4"/>
    </row>
    <row r="92" spans="1:2" ht="35.4" customHeight="1" x14ac:dyDescent="0.3">
      <c r="A92" s="1"/>
      <c r="B92" s="4"/>
    </row>
    <row r="93" spans="1:2" ht="35.4" customHeight="1" x14ac:dyDescent="0.3">
      <c r="A93" s="1"/>
      <c r="B93" s="4"/>
    </row>
    <row r="94" spans="1:2" ht="35.4" customHeight="1" x14ac:dyDescent="0.3">
      <c r="A94" s="1"/>
      <c r="B94" s="4"/>
    </row>
    <row r="95" spans="1:2" ht="35.4" customHeight="1" x14ac:dyDescent="0.3">
      <c r="A95" s="1"/>
      <c r="B95" s="4"/>
    </row>
    <row r="96" spans="1:2" ht="35.4" customHeight="1" x14ac:dyDescent="0.3">
      <c r="A96" s="1"/>
      <c r="B96" s="4"/>
    </row>
    <row r="97" spans="1:2" ht="35.4" customHeight="1" x14ac:dyDescent="0.3">
      <c r="A97" s="1"/>
      <c r="B97" s="4"/>
    </row>
    <row r="98" spans="1:2" ht="35.4" customHeight="1" x14ac:dyDescent="0.3">
      <c r="A98" s="1"/>
      <c r="B98" s="4"/>
    </row>
    <row r="99" spans="1:2" ht="35.4" customHeight="1" x14ac:dyDescent="0.3">
      <c r="A99" s="1"/>
      <c r="B99" s="4"/>
    </row>
    <row r="100" spans="1:2" ht="35.4" customHeight="1" x14ac:dyDescent="0.3">
      <c r="A100" s="1"/>
      <c r="B100" s="4"/>
    </row>
    <row r="101" spans="1:2" ht="35.4" customHeight="1" x14ac:dyDescent="0.3">
      <c r="A101" s="1"/>
      <c r="B101" s="4"/>
    </row>
    <row r="102" spans="1:2" ht="35.4" customHeight="1" x14ac:dyDescent="0.3">
      <c r="A102" s="1"/>
      <c r="B102" s="4"/>
    </row>
    <row r="103" spans="1:2" ht="35.4" customHeight="1" x14ac:dyDescent="0.3">
      <c r="A103" s="1"/>
      <c r="B103" s="4"/>
    </row>
    <row r="104" spans="1:2" ht="35.4" customHeight="1" x14ac:dyDescent="0.3">
      <c r="A104" s="1"/>
      <c r="B104" s="4"/>
    </row>
    <row r="105" spans="1:2" ht="35.4" customHeight="1" x14ac:dyDescent="0.3">
      <c r="A105" s="1"/>
      <c r="B105" s="4"/>
    </row>
    <row r="106" spans="1:2" ht="35.4" customHeight="1" x14ac:dyDescent="0.3">
      <c r="A106" s="1"/>
      <c r="B106" s="4"/>
    </row>
    <row r="107" spans="1:2" ht="35.4" customHeight="1" x14ac:dyDescent="0.3">
      <c r="A107" s="1"/>
      <c r="B107" s="4"/>
    </row>
    <row r="108" spans="1:2" ht="35.4" customHeight="1" x14ac:dyDescent="0.3">
      <c r="A108" s="1"/>
      <c r="B108" s="4"/>
    </row>
    <row r="109" spans="1:2" ht="35.4" customHeight="1" x14ac:dyDescent="0.3">
      <c r="A109" s="1"/>
      <c r="B109" s="4"/>
    </row>
    <row r="110" spans="1:2" ht="35.4" customHeight="1" x14ac:dyDescent="0.3">
      <c r="A110" s="1"/>
      <c r="B110" s="4"/>
    </row>
    <row r="111" spans="1:2" ht="35.4" customHeight="1" x14ac:dyDescent="0.3">
      <c r="A111" s="1"/>
      <c r="B111" s="4"/>
    </row>
    <row r="112" spans="1:2" ht="35.4" customHeight="1" x14ac:dyDescent="0.3">
      <c r="A112" s="1"/>
      <c r="B112" s="4"/>
    </row>
    <row r="113" spans="1:2" ht="35.4" customHeight="1" x14ac:dyDescent="0.3">
      <c r="A113" s="1"/>
      <c r="B113" s="4"/>
    </row>
    <row r="114" spans="1:2" ht="35.4" customHeight="1" x14ac:dyDescent="0.3">
      <c r="A114" s="1"/>
      <c r="B114" s="4"/>
    </row>
    <row r="115" spans="1:2" ht="35.4" customHeight="1" x14ac:dyDescent="0.3">
      <c r="A115" s="1"/>
      <c r="B115" s="4"/>
    </row>
    <row r="116" spans="1:2" ht="35.4" customHeight="1" x14ac:dyDescent="0.3">
      <c r="A116" s="1"/>
      <c r="B116" s="4"/>
    </row>
    <row r="117" spans="1:2" ht="35.4" customHeight="1" x14ac:dyDescent="0.3">
      <c r="A117" s="1"/>
      <c r="B117" s="4"/>
    </row>
    <row r="118" spans="1:2" ht="35.4" customHeight="1" x14ac:dyDescent="0.3">
      <c r="A118" s="1"/>
      <c r="B118" s="4"/>
    </row>
    <row r="119" spans="1:2" ht="35.4" customHeight="1" x14ac:dyDescent="0.3">
      <c r="A119" s="1"/>
      <c r="B119" s="4"/>
    </row>
    <row r="120" spans="1:2" ht="35.4" customHeight="1" x14ac:dyDescent="0.3">
      <c r="A120" s="1"/>
      <c r="B120" s="4"/>
    </row>
    <row r="121" spans="1:2" ht="35.4" customHeight="1" x14ac:dyDescent="0.3">
      <c r="A121" s="1"/>
      <c r="B121" s="4"/>
    </row>
    <row r="122" spans="1:2" ht="35.4" customHeight="1" x14ac:dyDescent="0.3">
      <c r="A122" s="1"/>
      <c r="B122" s="4"/>
    </row>
    <row r="123" spans="1:2" ht="35.4" customHeight="1" x14ac:dyDescent="0.3">
      <c r="A123" s="1"/>
      <c r="B123" s="4"/>
    </row>
    <row r="124" spans="1:2" ht="35.4" customHeight="1" x14ac:dyDescent="0.3">
      <c r="A124" s="1"/>
      <c r="B124" s="4"/>
    </row>
    <row r="125" spans="1:2" ht="35.4" customHeight="1" x14ac:dyDescent="0.3">
      <c r="A125" s="1"/>
      <c r="B125" s="4"/>
    </row>
    <row r="126" spans="1:2" ht="35.4" customHeight="1" x14ac:dyDescent="0.3">
      <c r="A126" s="1"/>
      <c r="B126" s="4"/>
    </row>
    <row r="127" spans="1:2" ht="35.4" customHeight="1" x14ac:dyDescent="0.3">
      <c r="A127" s="1"/>
      <c r="B127" s="4"/>
    </row>
    <row r="128" spans="1:2" ht="35.4" customHeight="1" x14ac:dyDescent="0.3">
      <c r="A128" s="1"/>
      <c r="B128" s="4"/>
    </row>
    <row r="129" spans="1:2" ht="35.4" customHeight="1" x14ac:dyDescent="0.3">
      <c r="A129" s="1"/>
      <c r="B129" s="4"/>
    </row>
    <row r="130" spans="1:2" ht="35.4" customHeight="1" x14ac:dyDescent="0.3">
      <c r="A130" s="1"/>
      <c r="B130" s="4"/>
    </row>
    <row r="131" spans="1:2" ht="35.4" customHeight="1" x14ac:dyDescent="0.3">
      <c r="A131" s="1"/>
      <c r="B131" s="4"/>
    </row>
  </sheetData>
  <sheetProtection sheet="1" objects="1" scenarios="1"/>
  <printOptions gridLines="1"/>
  <pageMargins left="0.5" right="0.5" top="0.75" bottom="0.75" header="0.3" footer="0.3"/>
  <pageSetup orientation="landscape" r:id="rId1"/>
  <headerFooter>
    <oddHeade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topLeftCell="A86" workbookViewId="0">
      <selection activeCell="C62" sqref="C62"/>
    </sheetView>
  </sheetViews>
  <sheetFormatPr defaultRowHeight="14.4" x14ac:dyDescent="0.3"/>
  <cols>
    <col min="1" max="1" width="67.88671875" style="1" customWidth="1"/>
    <col min="2" max="2" width="8.88671875" style="3"/>
    <col min="3" max="3" width="35.6640625" customWidth="1"/>
    <col min="4" max="4" width="14.6640625" style="3" customWidth="1"/>
  </cols>
  <sheetData>
    <row r="1" spans="1:4" ht="28.8" customHeight="1" x14ac:dyDescent="0.5">
      <c r="A1" s="19" t="s">
        <v>141</v>
      </c>
      <c r="B1" s="14" t="s">
        <v>139</v>
      </c>
      <c r="C1" s="7" t="s">
        <v>140</v>
      </c>
      <c r="D1" s="14"/>
    </row>
    <row r="2" spans="1:4" ht="28.8" customHeight="1" x14ac:dyDescent="0.35">
      <c r="A2" s="13" t="s">
        <v>128</v>
      </c>
      <c r="B2" s="10" t="s">
        <v>7</v>
      </c>
      <c r="C2" s="15" t="s">
        <v>8</v>
      </c>
      <c r="D2" s="10" t="s">
        <v>134</v>
      </c>
    </row>
    <row r="3" spans="1:4" ht="28.8" customHeight="1" x14ac:dyDescent="0.3">
      <c r="A3" s="16" t="s">
        <v>69</v>
      </c>
      <c r="B3" s="7"/>
      <c r="C3" s="16" t="str">
        <f>IF(B3="n","Add accessible parking spaces based on current code and create appropriate signage"," ")</f>
        <v xml:space="preserve"> </v>
      </c>
      <c r="D3" s="7"/>
    </row>
    <row r="4" spans="1:4" ht="106.8" customHeight="1" x14ac:dyDescent="0.3">
      <c r="A4" s="20" t="s">
        <v>129</v>
      </c>
      <c r="B4" s="21"/>
      <c r="C4" s="22"/>
      <c r="D4" s="22"/>
    </row>
    <row r="5" spans="1:4" ht="28.8" customHeight="1" x14ac:dyDescent="0.3">
      <c r="A5" s="16" t="s">
        <v>70</v>
      </c>
      <c r="B5" s="7"/>
      <c r="C5" s="16" t="str">
        <f>IF(B5="n","Adjust parking lot lines as necessary to meet code"," ")</f>
        <v xml:space="preserve"> </v>
      </c>
      <c r="D5" s="7"/>
    </row>
    <row r="6" spans="1:4" ht="42.6" customHeight="1" x14ac:dyDescent="0.3">
      <c r="A6" s="16" t="s">
        <v>71</v>
      </c>
      <c r="B6" s="7"/>
      <c r="C6" s="16" t="str">
        <f>IF(B6="n","Make modification to location of accessible parking spaces and adjust signage as necessary"," ")</f>
        <v xml:space="preserve"> </v>
      </c>
      <c r="D6" s="7"/>
    </row>
    <row r="7" spans="1:4" ht="74.400000000000006" customHeight="1" x14ac:dyDescent="0.3">
      <c r="A7" s="16" t="s">
        <v>72</v>
      </c>
      <c r="B7" s="7"/>
      <c r="C7" s="16" t="str">
        <f>IF(B7="n","Make easily achieved changes including removing barriers along a path &amp; providing signage. Plan to remove other barriers that are expensive or not otherwise easily achieved."," ")</f>
        <v xml:space="preserve"> </v>
      </c>
      <c r="D7" s="7"/>
    </row>
    <row r="8" spans="1:4" ht="28.8" customHeight="1" x14ac:dyDescent="0.3">
      <c r="A8" s="16" t="s">
        <v>73</v>
      </c>
      <c r="B8" s="7"/>
      <c r="C8" s="16" t="str">
        <f>IF(B8="n","Consider creating a covered drop-off/pick-up area"," ")</f>
        <v xml:space="preserve"> </v>
      </c>
      <c r="D8" s="7"/>
    </row>
    <row r="9" spans="1:4" ht="28.8" customHeight="1" x14ac:dyDescent="0.3">
      <c r="A9" s="16" t="s">
        <v>74</v>
      </c>
      <c r="B9" s="7"/>
      <c r="C9" s="16" t="str">
        <f>IF(B9="n","Check the city safety and permit request processes"," ")</f>
        <v xml:space="preserve"> </v>
      </c>
      <c r="D9" s="7"/>
    </row>
    <row r="10" spans="1:4" ht="28.8" customHeight="1" x14ac:dyDescent="0.3">
      <c r="A10" s="16" t="s">
        <v>75</v>
      </c>
      <c r="B10" s="7"/>
      <c r="C10" s="16" t="str">
        <f>IF(B10="n","Designate a staff member or volunteer to clear walkways of snow and ice"," ")</f>
        <v xml:space="preserve"> </v>
      </c>
      <c r="D10" s="7"/>
    </row>
    <row r="11" spans="1:4" ht="44.4" customHeight="1" x14ac:dyDescent="0.3">
      <c r="A11" s="16" t="s">
        <v>76</v>
      </c>
      <c r="B11" s="7"/>
      <c r="C11" s="16" t="str">
        <f>IF(B11="n","Communicate with city/county officials about the need to install an audible cross-walk system"," ")</f>
        <v xml:space="preserve"> </v>
      </c>
      <c r="D11" s="7"/>
    </row>
    <row r="12" spans="1:4" ht="28.8" customHeight="1" x14ac:dyDescent="0.3">
      <c r="A12" s="16"/>
      <c r="B12" s="14"/>
      <c r="C12" s="16"/>
      <c r="D12" s="14"/>
    </row>
    <row r="13" spans="1:4" ht="28.8" customHeight="1" x14ac:dyDescent="0.35">
      <c r="A13" s="13" t="s">
        <v>127</v>
      </c>
      <c r="B13" s="10" t="s">
        <v>7</v>
      </c>
      <c r="C13" s="15" t="s">
        <v>8</v>
      </c>
      <c r="D13" s="10" t="s">
        <v>134</v>
      </c>
    </row>
    <row r="14" spans="1:4" ht="28.8" customHeight="1" x14ac:dyDescent="0.3">
      <c r="A14" s="16" t="s">
        <v>77</v>
      </c>
      <c r="B14" s="7"/>
      <c r="C14" s="16" t="str">
        <f>IF(B14="n","Obtain and install signage designating each accessible entrance"," ")</f>
        <v xml:space="preserve"> </v>
      </c>
      <c r="D14" s="7"/>
    </row>
    <row r="15" spans="1:4" ht="45" customHeight="1" x14ac:dyDescent="0.3">
      <c r="A15" s="16" t="s">
        <v>78</v>
      </c>
      <c r="B15" s="7"/>
      <c r="C15" s="16" t="str">
        <f>IF(B15="n","Create a plan to fund, design and install a 36 inch wide pathway that leads to the accessible entrance"," ")</f>
        <v xml:space="preserve"> </v>
      </c>
      <c r="D15" s="7"/>
    </row>
    <row r="16" spans="1:4" ht="40.799999999999997" customHeight="1" x14ac:dyDescent="0.3">
      <c r="A16" s="16" t="s">
        <v>189</v>
      </c>
      <c r="B16" s="7"/>
      <c r="C16" s="16" t="str">
        <f>IF(B16="n","Identify and share with the public an accessible route from parking/drop-off areas to the accessible entrances"," ")</f>
        <v xml:space="preserve"> </v>
      </c>
      <c r="D16" s="7"/>
    </row>
    <row r="17" spans="1:4" ht="28.8" customHeight="1" x14ac:dyDescent="0.3">
      <c r="A17" s="16" t="s">
        <v>79</v>
      </c>
      <c r="B17" s="7"/>
      <c r="C17" s="16" t="str">
        <f>IF(B17="n","Create a plan to fund, design and install railings for all unrailed stairways"," ")</f>
        <v xml:space="preserve"> </v>
      </c>
      <c r="D17" s="7"/>
    </row>
    <row r="18" spans="1:4" ht="28.8" customHeight="1" x14ac:dyDescent="0.3">
      <c r="A18" s="16" t="s">
        <v>130</v>
      </c>
      <c r="B18" s="7"/>
      <c r="C18" s="16" t="str">
        <f>IF(B18="n","Create a plan to fund, design and install ramp for at least one entrance area"," ")</f>
        <v xml:space="preserve"> </v>
      </c>
      <c r="D18" s="7"/>
    </row>
    <row r="19" spans="1:4" ht="45.6" customHeight="1" x14ac:dyDescent="0.3">
      <c r="A19" s="16" t="s">
        <v>80</v>
      </c>
      <c r="B19" s="7"/>
      <c r="C19" s="16" t="str">
        <f>IF(B19="n","Create a plan to fund, design and install a doorway at least 36 inches wide for at least one entrance area"," ")</f>
        <v xml:space="preserve"> </v>
      </c>
      <c r="D19" s="7"/>
    </row>
    <row r="20" spans="1:4" ht="30" customHeight="1" x14ac:dyDescent="0.3">
      <c r="A20" s="16" t="s">
        <v>81</v>
      </c>
      <c r="B20" s="7"/>
      <c r="C20" s="16" t="str">
        <f>IF(B20="n","Reduce the height of the threshold at the accessible entrance to 1 inch or less"," ")</f>
        <v xml:space="preserve"> </v>
      </c>
      <c r="D20" s="7"/>
    </row>
    <row r="21" spans="1:4" ht="86.4" customHeight="1" x14ac:dyDescent="0.3">
      <c r="A21" s="16" t="s">
        <v>82</v>
      </c>
      <c r="B21" s="7"/>
      <c r="C21" s="16" t="str">
        <f>IF(B21="n","Provide hardware modifications to the entrance door and/or adjust tension allowing for easier opening of entrance door. Alternatively, make staff or volunteers available to attend door at all times."," ")</f>
        <v xml:space="preserve"> </v>
      </c>
      <c r="D21" s="7"/>
    </row>
    <row r="22" spans="1:4" ht="28.8" customHeight="1" x14ac:dyDescent="0.3">
      <c r="A22" s="16" t="s">
        <v>83</v>
      </c>
      <c r="B22" s="7"/>
      <c r="C22" s="16" t="str">
        <f>IF(B22="n","Modify the direction by which the entrance door opens"," ")</f>
        <v xml:space="preserve"> </v>
      </c>
      <c r="D22" s="7"/>
    </row>
    <row r="23" spans="1:4" ht="28.8" customHeight="1" x14ac:dyDescent="0.3">
      <c r="A23" s="16" t="s">
        <v>84</v>
      </c>
      <c r="B23" s="7"/>
      <c r="C23" s="16" t="str">
        <f>IF(B23="n","Modify opening/closing mechanism of the entrance door so that it closes more slowly"," ")</f>
        <v xml:space="preserve"> </v>
      </c>
      <c r="D23" s="7"/>
    </row>
    <row r="24" spans="1:4" ht="56.4" customHeight="1" x14ac:dyDescent="0.3">
      <c r="A24" s="16"/>
      <c r="B24" s="14"/>
      <c r="C24" s="16"/>
      <c r="D24" s="14"/>
    </row>
    <row r="25" spans="1:4" ht="26.4" customHeight="1" x14ac:dyDescent="0.35">
      <c r="A25" s="13" t="s">
        <v>126</v>
      </c>
      <c r="B25" s="10" t="s">
        <v>7</v>
      </c>
      <c r="C25" s="15" t="s">
        <v>8</v>
      </c>
      <c r="D25" s="10" t="s">
        <v>134</v>
      </c>
    </row>
    <row r="26" spans="1:4" ht="28.8" customHeight="1" x14ac:dyDescent="0.3">
      <c r="A26" s="16" t="s">
        <v>85</v>
      </c>
      <c r="B26" s="7"/>
      <c r="C26" s="16" t="str">
        <f>IF(B26="n","Modify the current counter space so that it is no higher than 36 inches or move info/ticket counter to another location no taller than 36 inches"," ")</f>
        <v xml:space="preserve"> </v>
      </c>
      <c r="D26" s="7"/>
    </row>
    <row r="27" spans="1:4" ht="58.8" customHeight="1" x14ac:dyDescent="0.3">
      <c r="A27" s="16" t="s">
        <v>86</v>
      </c>
      <c r="B27" s="7"/>
      <c r="C27" s="16" t="str">
        <f>IF(B27="n","Remove movable barriers or select a different location for ticketing/registration/literature to provide a 60-inch diameter in which to move"," ")</f>
        <v xml:space="preserve"> </v>
      </c>
      <c r="D27" s="7"/>
    </row>
    <row r="28" spans="1:4" ht="67.8" customHeight="1" x14ac:dyDescent="0.3">
      <c r="A28" s="16" t="s">
        <v>87</v>
      </c>
      <c r="B28" s="7"/>
      <c r="C28" s="23" t="str">
        <f>IF(B28="n","Our plan to create a stable and slip-resistent lobby floor area is:"," ")</f>
        <v xml:space="preserve"> </v>
      </c>
      <c r="D28" s="7"/>
    </row>
    <row r="29" spans="1:4" ht="45.6" customHeight="1" x14ac:dyDescent="0.3">
      <c r="A29" s="16" t="s">
        <v>88</v>
      </c>
      <c r="B29" s="7"/>
      <c r="C29" s="16" t="str">
        <f>IF(B29="n","Obtain a cell phone from the organization or identify a cell phone from a key staff member/volunteer"," ")</f>
        <v xml:space="preserve"> </v>
      </c>
      <c r="D29" s="7"/>
    </row>
    <row r="30" spans="1:4" ht="43.2" customHeight="1" x14ac:dyDescent="0.3">
      <c r="A30" s="16" t="s">
        <v>89</v>
      </c>
      <c r="B30" s="7"/>
      <c r="C30" s="16" t="str">
        <f>IF(B30="n","Provide regular staff &amp; volunteer training on how to communicate with Deaf individuals through the 711 phone service"," ")</f>
        <v xml:space="preserve"> </v>
      </c>
      <c r="D30" s="7"/>
    </row>
    <row r="31" spans="1:4" ht="44.4" customHeight="1" x14ac:dyDescent="0.3">
      <c r="A31" s="16" t="s">
        <v>90</v>
      </c>
      <c r="B31" s="7"/>
      <c r="C31" s="16" t="str">
        <f>IF(B31="n","Conduct a full survey of facility signage and install clear and visible signage as indicated by survey results"," ")</f>
        <v xml:space="preserve"> </v>
      </c>
      <c r="D31" s="7"/>
    </row>
    <row r="32" spans="1:4" ht="18" customHeight="1" x14ac:dyDescent="0.3">
      <c r="A32" s="16"/>
      <c r="B32" s="14"/>
      <c r="C32" s="16"/>
      <c r="D32" s="14"/>
    </row>
    <row r="33" spans="1:4" ht="24" customHeight="1" x14ac:dyDescent="0.35">
      <c r="A33" s="13" t="s">
        <v>125</v>
      </c>
      <c r="B33" s="10" t="s">
        <v>7</v>
      </c>
      <c r="C33" s="15" t="s">
        <v>8</v>
      </c>
      <c r="D33" s="10" t="s">
        <v>134</v>
      </c>
    </row>
    <row r="34" spans="1:4" ht="46.8" customHeight="1" x14ac:dyDescent="0.3">
      <c r="A34" s="16" t="s">
        <v>131</v>
      </c>
      <c r="B34" s="7"/>
      <c r="C34" s="16" t="str">
        <f>IF(B34="n","Create a plan that allows people using mobility devices access to your facility; secure funding to implement"," ")</f>
        <v xml:space="preserve"> </v>
      </c>
      <c r="D34" s="7"/>
    </row>
    <row r="35" spans="1:4" ht="60" customHeight="1" x14ac:dyDescent="0.3">
      <c r="A35" s="16" t="s">
        <v>91</v>
      </c>
      <c r="B35" s="7"/>
      <c r="C35" s="16" t="str">
        <f>IF(B35="n","Provide signage for the accessible route into the space and train box office, house and usher staff to know this and be able to assist"," ")</f>
        <v xml:space="preserve"> </v>
      </c>
      <c r="D35" s="7"/>
    </row>
    <row r="36" spans="1:4" ht="43.2" customHeight="1" x14ac:dyDescent="0.3">
      <c r="A36" s="16" t="s">
        <v>92</v>
      </c>
      <c r="B36" s="7"/>
      <c r="C36" s="16" t="str">
        <f>IF(B36="n","Devise and document workable solutions with advice from an interpreter and patrons who are Deaf or use a wheelchair"," ")</f>
        <v xml:space="preserve"> </v>
      </c>
      <c r="D36" s="7"/>
    </row>
    <row r="37" spans="1:4" ht="59.4" customHeight="1" x14ac:dyDescent="0.3">
      <c r="A37" s="16" t="s">
        <v>93</v>
      </c>
      <c r="B37" s="7"/>
      <c r="C37" s="16" t="str">
        <f>IF(B37="n","Consider a plan to expand accessible seating areas; in the meantime, be sure patrons needing accessible seating have the same pricing options as other patrons"," ")</f>
        <v xml:space="preserve"> </v>
      </c>
      <c r="D37" s="7"/>
    </row>
    <row r="38" spans="1:4" ht="46.8" customHeight="1" x14ac:dyDescent="0.3">
      <c r="A38" s="16" t="s">
        <v>94</v>
      </c>
      <c r="B38" s="7"/>
      <c r="C38" s="16" t="str">
        <f>IF(B38="n","Consider a plan to integrate accessible seating with ramps, platforms, seat removal or other means"," ")</f>
        <v xml:space="preserve"> </v>
      </c>
      <c r="D38" s="7"/>
    </row>
    <row r="39" spans="1:4" ht="28.8" customHeight="1" x14ac:dyDescent="0.3">
      <c r="A39" s="16" t="s">
        <v>95</v>
      </c>
      <c r="B39" s="7"/>
      <c r="C39" s="16" t="str">
        <f>IF(B39="n","Make chairs available to companions of patrons using wheelchairs"," ")</f>
        <v xml:space="preserve"> </v>
      </c>
      <c r="D39" s="7"/>
    </row>
    <row r="40" spans="1:4" ht="74.400000000000006" customHeight="1" x14ac:dyDescent="0.3">
      <c r="A40" s="16" t="s">
        <v>96</v>
      </c>
      <c r="B40" s="7"/>
      <c r="C40" s="16" t="str">
        <f>IF(B40="n","Adjust seating row to accommodate service animal at user's feet; modify box office protocol to ask whether a service dog will be present when ticket buyer identifies as blind or low vision"," ")</f>
        <v xml:space="preserve"> </v>
      </c>
      <c r="D40" s="7"/>
    </row>
    <row r="41" spans="1:4" ht="59.4" customHeight="1" x14ac:dyDescent="0.3">
      <c r="A41" s="16" t="s">
        <v>152</v>
      </c>
      <c r="B41" s="7"/>
      <c r="C41" s="16" t="str">
        <f>IF(B41="n","Explore the rental or purchase of an assistive listening system and inform your patrons through marketing and signage of its availability"," ")</f>
        <v xml:space="preserve"> </v>
      </c>
      <c r="D41" s="7"/>
    </row>
    <row r="42" spans="1:4" ht="43.2" customHeight="1" x14ac:dyDescent="0.3">
      <c r="A42" s="16" t="s">
        <v>153</v>
      </c>
      <c r="B42" s="7"/>
      <c r="C42" s="16" t="str">
        <f>IF(B42="n","Establish protocols and responsible parties for use and maintenance of assistive listening units"," ")</f>
        <v xml:space="preserve"> </v>
      </c>
      <c r="D42" s="7"/>
    </row>
    <row r="43" spans="1:4" ht="16.2" customHeight="1" x14ac:dyDescent="0.3">
      <c r="A43" s="16"/>
      <c r="B43" s="14"/>
      <c r="C43" s="16"/>
      <c r="D43" s="14"/>
    </row>
    <row r="44" spans="1:4" ht="18.600000000000001" customHeight="1" x14ac:dyDescent="0.35">
      <c r="A44" s="13" t="s">
        <v>124</v>
      </c>
      <c r="B44" s="10" t="s">
        <v>7</v>
      </c>
      <c r="C44" s="15" t="s">
        <v>8</v>
      </c>
      <c r="D44" s="10" t="s">
        <v>134</v>
      </c>
    </row>
    <row r="45" spans="1:4" ht="30" customHeight="1" x14ac:dyDescent="0.3">
      <c r="A45" s="16" t="s">
        <v>146</v>
      </c>
      <c r="B45" s="7"/>
      <c r="C45" s="16" t="str">
        <f>IF(B45="n","Identify location of all accesible restrooms; create plan for usage"," ")</f>
        <v xml:space="preserve"> </v>
      </c>
      <c r="D45" s="7"/>
    </row>
    <row r="46" spans="1:4" ht="64.2" customHeight="1" x14ac:dyDescent="0.3">
      <c r="A46" s="16" t="s">
        <v>148</v>
      </c>
      <c r="B46" s="7"/>
      <c r="C46" s="16" t="str">
        <f>IF(B46="n","Refer to page 33 of The Blue Book: Building Access Survey found at http://www.disability.state.mn.us/publications/ for guidance on accessible restrooms"," ")</f>
        <v xml:space="preserve"> </v>
      </c>
      <c r="D46" s="7"/>
    </row>
    <row r="47" spans="1:4" ht="43.2" customHeight="1" x14ac:dyDescent="0.3">
      <c r="A47" s="16" t="s">
        <v>147</v>
      </c>
      <c r="B47" s="7"/>
      <c r="C47" s="16" t="str">
        <f>IF(B47="n","Devise a plan that allows for at least one stall to have an opening of at least 36 inches"," ")</f>
        <v xml:space="preserve"> </v>
      </c>
      <c r="D47" s="7"/>
    </row>
    <row r="48" spans="1:4" ht="41.4" customHeight="1" x14ac:dyDescent="0.3">
      <c r="A48" s="16" t="s">
        <v>97</v>
      </c>
      <c r="B48" s="7"/>
      <c r="C48" s="16" t="str">
        <f>IF(B48="n","Devise a plan that allows for at least one stall to have a usable stall space of at least 60 inches in diameter"," ")</f>
        <v xml:space="preserve"> </v>
      </c>
      <c r="D48" s="7"/>
    </row>
    <row r="49" spans="1:4" ht="43.8" customHeight="1" x14ac:dyDescent="0.3">
      <c r="A49" s="16" t="s">
        <v>98</v>
      </c>
      <c r="B49" s="7"/>
      <c r="C49" s="16" t="str">
        <f>IF(B49="n","Devise a plan that allows for at least one stall to have an opening of at least 36 inches"," ")</f>
        <v xml:space="preserve"> </v>
      </c>
      <c r="D49" s="7"/>
    </row>
    <row r="50" spans="1:4" ht="43.2" customHeight="1" x14ac:dyDescent="0.3">
      <c r="A50" s="16" t="s">
        <v>99</v>
      </c>
      <c r="B50" s="7"/>
      <c r="C50" s="16" t="str">
        <f>IF(B50="n","Modify hardware, fixtures and dispensers as noted in the Minnesota state building code publication mentioned above"," ")</f>
        <v xml:space="preserve"> </v>
      </c>
      <c r="D50" s="7"/>
    </row>
    <row r="51" spans="1:4" ht="28.8" customHeight="1" x14ac:dyDescent="0.3">
      <c r="A51" s="16" t="s">
        <v>100</v>
      </c>
      <c r="B51" s="7"/>
      <c r="C51" s="16" t="str">
        <f>IF(B51="n","Explore and install faucet hardware that can be easily used by people of all abilities"," ")</f>
        <v xml:space="preserve"> </v>
      </c>
      <c r="D51" s="7"/>
    </row>
    <row r="52" spans="1:4" ht="42" customHeight="1" x14ac:dyDescent="0.3">
      <c r="A52" s="16" t="s">
        <v>101</v>
      </c>
      <c r="B52" s="7"/>
      <c r="C52" s="16" t="str">
        <f>IF(B52="n","Modify under-sink plumbing to ensure that bare pipes do not come in contact with legs of people using wheelchairs"," ")</f>
        <v xml:space="preserve"> </v>
      </c>
      <c r="D52" s="7"/>
    </row>
    <row r="53" spans="1:4" ht="42.6" customHeight="1" x14ac:dyDescent="0.3">
      <c r="A53" s="16" t="s">
        <v>149</v>
      </c>
      <c r="B53" s="7"/>
      <c r="C53" s="16" t="str">
        <f>IF(B53="n","Create/Purchase signage to indicate accessible restrooms and place in visible locations"," ")</f>
        <v xml:space="preserve"> </v>
      </c>
      <c r="D53" s="7"/>
    </row>
    <row r="54" spans="1:4" ht="21.6" customHeight="1" x14ac:dyDescent="0.3">
      <c r="A54" s="16"/>
      <c r="B54" s="14"/>
      <c r="C54" s="16"/>
      <c r="D54" s="14"/>
    </row>
    <row r="55" spans="1:4" ht="19.2" customHeight="1" x14ac:dyDescent="0.35">
      <c r="A55" s="13" t="s">
        <v>123</v>
      </c>
      <c r="B55" s="10" t="s">
        <v>7</v>
      </c>
      <c r="C55" s="15" t="s">
        <v>8</v>
      </c>
      <c r="D55" s="10" t="s">
        <v>134</v>
      </c>
    </row>
    <row r="56" spans="1:4" ht="28.8" customHeight="1" x14ac:dyDescent="0.3">
      <c r="A56" s="16" t="s">
        <v>102</v>
      </c>
      <c r="B56" s="7"/>
      <c r="C56" s="18"/>
      <c r="D56" s="7"/>
    </row>
    <row r="57" spans="1:4" ht="43.2" customHeight="1" x14ac:dyDescent="0.3">
      <c r="A57" s="16" t="s">
        <v>103</v>
      </c>
      <c r="B57" s="7"/>
      <c r="C57" s="16" t="str">
        <f>IF(B57="n","Consider installing a 2nd fountain with the spout at 36 inches or making water available to patrons in another way"," ")</f>
        <v xml:space="preserve"> </v>
      </c>
      <c r="D57" s="7"/>
    </row>
    <row r="58" spans="1:4" ht="43.2" customHeight="1" x14ac:dyDescent="0.3">
      <c r="A58" s="16" t="s">
        <v>104</v>
      </c>
      <c r="B58" s="7"/>
      <c r="C58" s="16" t="str">
        <f>IF(B58="n","Consider modifying fountain hardware or making water available to patrons in another way"," ")</f>
        <v xml:space="preserve"> </v>
      </c>
      <c r="D58" s="7"/>
    </row>
    <row r="59" spans="1:4" ht="43.2" customHeight="1" x14ac:dyDescent="0.3">
      <c r="A59" s="16"/>
      <c r="B59" s="14"/>
      <c r="C59" s="16"/>
      <c r="D59" s="14"/>
    </row>
    <row r="60" spans="1:4" ht="19.8" customHeight="1" x14ac:dyDescent="0.35">
      <c r="A60" s="13" t="s">
        <v>122</v>
      </c>
      <c r="B60" s="10" t="s">
        <v>7</v>
      </c>
      <c r="C60" s="15" t="s">
        <v>8</v>
      </c>
      <c r="D60" s="10" t="s">
        <v>134</v>
      </c>
    </row>
    <row r="61" spans="1:4" ht="61.2" customHeight="1" x14ac:dyDescent="0.3">
      <c r="A61" s="16" t="s">
        <v>192</v>
      </c>
      <c r="B61" s="7"/>
      <c r="C61" s="16" t="str">
        <f>IF(B61="y","Survey all site locations for protruding objects; place tables, plants or other objects below protruding objects so that it can be noticed by a user or service animal"," ")</f>
        <v xml:space="preserve"> </v>
      </c>
      <c r="D61" s="7"/>
    </row>
    <row r="62" spans="1:4" ht="58.2" customHeight="1" x14ac:dyDescent="0.3">
      <c r="A62" s="16" t="s">
        <v>191</v>
      </c>
      <c r="B62" s="7"/>
      <c r="C62" s="16" t="str">
        <f>IF(B62="y","Plan to remove overhangs that can be removed; provide physical barriers near the overhang to prevent patrons from coming in contact with it"," ")</f>
        <v xml:space="preserve"> </v>
      </c>
      <c r="D62" s="7"/>
    </row>
    <row r="63" spans="1:4" ht="14.4" customHeight="1" x14ac:dyDescent="0.3">
      <c r="A63" s="16"/>
      <c r="B63" s="14"/>
      <c r="C63" s="16"/>
      <c r="D63" s="14"/>
    </row>
    <row r="64" spans="1:4" ht="19.8" customHeight="1" x14ac:dyDescent="0.35">
      <c r="A64" s="13" t="s">
        <v>121</v>
      </c>
      <c r="B64" s="10" t="s">
        <v>7</v>
      </c>
      <c r="C64" s="15" t="s">
        <v>8</v>
      </c>
      <c r="D64" s="10" t="s">
        <v>134</v>
      </c>
    </row>
    <row r="65" spans="1:4" ht="60" customHeight="1" x14ac:dyDescent="0.3">
      <c r="A65" s="16" t="s">
        <v>105</v>
      </c>
      <c r="B65" s="7"/>
      <c r="C65" s="16" t="str">
        <f>IF(B65="n","Create procedures that allow people with limited mobility to access all programs or services regardless of room location"," ")</f>
        <v xml:space="preserve"> </v>
      </c>
      <c r="D65" s="7"/>
    </row>
    <row r="66" spans="1:4" ht="43.8" customHeight="1" x14ac:dyDescent="0.3">
      <c r="A66" s="16" t="s">
        <v>106</v>
      </c>
      <c r="B66" s="7"/>
      <c r="C66" s="16" t="str">
        <f>IF(B66="n","Request building management to provide Braille/raised lettering signage in and outside of elevators"," ")</f>
        <v xml:space="preserve"> </v>
      </c>
      <c r="D66" s="7"/>
    </row>
    <row r="67" spans="1:4" ht="45.6" customHeight="1" x14ac:dyDescent="0.3">
      <c r="A67" s="16" t="s">
        <v>107</v>
      </c>
      <c r="B67" s="7"/>
      <c r="C67" s="16" t="str">
        <f>IF(B67="n","Request building management to install accessible control panels in elevators"," ")</f>
        <v xml:space="preserve"> </v>
      </c>
      <c r="D67" s="7"/>
    </row>
    <row r="68" spans="1:4" ht="28.8" customHeight="1" x14ac:dyDescent="0.3">
      <c r="A68" s="16" t="s">
        <v>108</v>
      </c>
      <c r="B68" s="7"/>
      <c r="C68" s="16" t="str">
        <f>IF(B68="n","Request building management to modify speed of door closing in elevators"," ")</f>
        <v xml:space="preserve"> </v>
      </c>
      <c r="D68" s="7"/>
    </row>
    <row r="69" spans="1:4" ht="13.2" customHeight="1" x14ac:dyDescent="0.3">
      <c r="A69" s="16"/>
      <c r="B69" s="14"/>
      <c r="C69" s="16"/>
      <c r="D69" s="14"/>
    </row>
    <row r="70" spans="1:4" ht="18.600000000000001" customHeight="1" x14ac:dyDescent="0.35">
      <c r="A70" s="13" t="s">
        <v>120</v>
      </c>
      <c r="B70" s="10" t="s">
        <v>7</v>
      </c>
      <c r="C70" s="15" t="s">
        <v>8</v>
      </c>
      <c r="D70" s="10" t="s">
        <v>134</v>
      </c>
    </row>
    <row r="71" spans="1:4" ht="46.2" customHeight="1" x14ac:dyDescent="0.3">
      <c r="A71" s="16" t="s">
        <v>109</v>
      </c>
      <c r="B71" s="7"/>
      <c r="C71" s="16" t="str">
        <f>IF(B71="n","Request building management install warning lights at 80 inches as part of its fire alarm system"," ")</f>
        <v xml:space="preserve"> </v>
      </c>
      <c r="D71" s="7"/>
    </row>
    <row r="72" spans="1:4" ht="28.8" customHeight="1" x14ac:dyDescent="0.3">
      <c r="A72" s="16" t="s">
        <v>143</v>
      </c>
      <c r="B72" s="7"/>
      <c r="C72" s="16" t="str">
        <f>IF(B72="n","Create/modify evacuation procedures that address people with disabilities"," ")</f>
        <v xml:space="preserve"> </v>
      </c>
      <c r="D72" s="7"/>
    </row>
    <row r="73" spans="1:4" ht="42.6" customHeight="1" x14ac:dyDescent="0.3">
      <c r="A73" s="16" t="s">
        <v>144</v>
      </c>
      <c r="B73" s="7"/>
      <c r="C73" s="16" t="str">
        <f>IF(B73="n","Create/modify evacuation procedures to identify a refuge/holding area for people with disabilities"," ")</f>
        <v xml:space="preserve"> </v>
      </c>
      <c r="D73" s="7"/>
    </row>
    <row r="74" spans="1:4" ht="40.799999999999997" customHeight="1" x14ac:dyDescent="0.3">
      <c r="A74" s="16" t="s">
        <v>133</v>
      </c>
      <c r="B74" s="7"/>
      <c r="C74" s="16" t="str">
        <f>IF(B74="n","Obtain a wheelchair and/or evacuation chair and identify staff and/or volunteers in appropriate usage"," ")</f>
        <v xml:space="preserve"> </v>
      </c>
      <c r="D74" s="7"/>
    </row>
    <row r="75" spans="1:4" ht="11.4" customHeight="1" x14ac:dyDescent="0.3">
      <c r="A75" s="16"/>
      <c r="B75" s="14"/>
      <c r="C75" s="16"/>
      <c r="D75" s="14"/>
    </row>
    <row r="76" spans="1:4" ht="18" customHeight="1" x14ac:dyDescent="0.35">
      <c r="A76" s="13" t="s">
        <v>119</v>
      </c>
      <c r="B76" s="10" t="s">
        <v>7</v>
      </c>
      <c r="C76" s="15" t="s">
        <v>8</v>
      </c>
      <c r="D76" s="10" t="s">
        <v>134</v>
      </c>
    </row>
    <row r="77" spans="1:4" ht="28.8" customHeight="1" x14ac:dyDescent="0.3">
      <c r="A77" s="16" t="s">
        <v>110</v>
      </c>
      <c r="B77" s="7"/>
      <c r="C77" s="18"/>
      <c r="D77" s="7"/>
    </row>
    <row r="78" spans="1:4" ht="56.4" customHeight="1" x14ac:dyDescent="0.3">
      <c r="A78" s="16" t="s">
        <v>111</v>
      </c>
      <c r="B78" s="7"/>
      <c r="C78" s="16" t="str">
        <f>IF(B78="n","Explore ways of modifying food service counters to accommodate people using  wheelchairs or offer staff/volunteers to assist"," ")</f>
        <v xml:space="preserve"> </v>
      </c>
      <c r="D78" s="7"/>
    </row>
    <row r="79" spans="1:4" ht="45" customHeight="1" x14ac:dyDescent="0.3">
      <c r="A79" s="16" t="s">
        <v>112</v>
      </c>
      <c r="B79" s="7"/>
      <c r="C79" s="16" t="str">
        <f>IF(B79="n","Explore with building management or vendors the possibility of installing vending machines with accessible features"," ")</f>
        <v xml:space="preserve"> </v>
      </c>
      <c r="D79" s="7"/>
    </row>
    <row r="80" spans="1:4" ht="28.8" customHeight="1" x14ac:dyDescent="0.3">
      <c r="A80" s="16" t="s">
        <v>113</v>
      </c>
      <c r="B80" s="7"/>
      <c r="C80" s="16" t="str">
        <f>IF(B80="n","Provide signage that lists ingredients of all offered food items"," ")</f>
        <v xml:space="preserve"> </v>
      </c>
      <c r="D80" s="7"/>
    </row>
    <row r="81" spans="1:4" ht="15" customHeight="1" x14ac:dyDescent="0.3">
      <c r="A81" s="16"/>
      <c r="B81" s="14"/>
      <c r="C81" s="16"/>
      <c r="D81" s="14"/>
    </row>
    <row r="82" spans="1:4" ht="21.6" customHeight="1" x14ac:dyDescent="0.35">
      <c r="A82" s="13" t="s">
        <v>118</v>
      </c>
      <c r="B82" s="10" t="s">
        <v>7</v>
      </c>
      <c r="C82" s="15" t="s">
        <v>8</v>
      </c>
      <c r="D82" s="10" t="s">
        <v>134</v>
      </c>
    </row>
    <row r="83" spans="1:4" ht="56.4" customHeight="1" x14ac:dyDescent="0.3">
      <c r="A83" s="16" t="s">
        <v>145</v>
      </c>
      <c r="B83" s="7"/>
      <c r="C83" s="16" t="str">
        <f>IF(B83="n","Create a plan that allows people using mobility devices access to backstage areas of your facility; secure funding to implement"," ")</f>
        <v xml:space="preserve"> </v>
      </c>
      <c r="D83" s="7"/>
    </row>
    <row r="84" spans="1:4" ht="59.4" customHeight="1" x14ac:dyDescent="0.3">
      <c r="A84" s="16" t="s">
        <v>151</v>
      </c>
      <c r="B84" s="7"/>
      <c r="C84" s="16" t="str">
        <f>IF(B84="n","Create a plan that allows people using mobility devices to access the stage from the auditorium; secure funding to implement"," ")</f>
        <v xml:space="preserve"> </v>
      </c>
      <c r="D84" s="7"/>
    </row>
    <row r="85" spans="1:4" ht="46.2" customHeight="1" x14ac:dyDescent="0.3">
      <c r="A85" s="16" t="s">
        <v>114</v>
      </c>
      <c r="B85" s="7"/>
      <c r="C85" s="16" t="str">
        <f>IF(B85="n","Identify backstage spaces that are accessible for performers with mobility issues to use as dressing rooms"," ")</f>
        <v xml:space="preserve"> </v>
      </c>
      <c r="D85" s="7"/>
    </row>
    <row r="86" spans="1:4" ht="34.799999999999997" customHeight="1" x14ac:dyDescent="0.3">
      <c r="A86" s="16" t="s">
        <v>115</v>
      </c>
      <c r="B86" s="7"/>
      <c r="C86" s="16" t="str">
        <f>IF(B86="n","Plan how to create an accessible route from dressing rooms to performance areas"," ")</f>
        <v xml:space="preserve"> </v>
      </c>
      <c r="D86" s="7"/>
    </row>
    <row r="87" spans="1:4" ht="42.6" customHeight="1" x14ac:dyDescent="0.3">
      <c r="A87" s="16" t="s">
        <v>150</v>
      </c>
      <c r="B87" s="7"/>
      <c r="C87" s="16" t="str">
        <f>IF(B87="n","Adjust width of dressing room and mirror areas to accommodate people using mobility devices"," ")</f>
        <v xml:space="preserve"> </v>
      </c>
      <c r="D87" s="7"/>
    </row>
    <row r="88" spans="1:4" ht="27.6" customHeight="1" x14ac:dyDescent="0.3">
      <c r="A88" s="16" t="s">
        <v>68</v>
      </c>
      <c r="B88" s="7"/>
      <c r="C88" s="16" t="str">
        <f>IF(B88="n","Adjust height of dressing room table to accommodate a wheelchair user"," ")</f>
        <v xml:space="preserve"> </v>
      </c>
      <c r="D88" s="7"/>
    </row>
    <row r="89" spans="1:4" ht="26.4" customHeight="1" x14ac:dyDescent="0.3">
      <c r="A89" s="16" t="s">
        <v>116</v>
      </c>
      <c r="B89" s="7"/>
      <c r="C89" s="16" t="str">
        <f>IF(B89="n","Install dressing room mirrors and other amenities usable by people of all abilities"," ")</f>
        <v xml:space="preserve"> </v>
      </c>
      <c r="D89" s="7"/>
    </row>
    <row r="90" spans="1:4" ht="45" customHeight="1" x14ac:dyDescent="0.3">
      <c r="A90" s="16" t="s">
        <v>117</v>
      </c>
      <c r="B90" s="7"/>
      <c r="C90" s="16" t="str">
        <f>IF(B90="n","Install dressing room light switches/receptacles and other hardware items usable by people of all abilities"," ")</f>
        <v xml:space="preserve"> </v>
      </c>
      <c r="D90" s="7"/>
    </row>
    <row r="91" spans="1:4" ht="28.8" customHeight="1" x14ac:dyDescent="0.3"/>
    <row r="92" spans="1:4" ht="28.8" customHeight="1" x14ac:dyDescent="0.3"/>
    <row r="93" spans="1:4" ht="28.8" customHeight="1" x14ac:dyDescent="0.3"/>
    <row r="94" spans="1:4" ht="28.8" customHeight="1" x14ac:dyDescent="0.3"/>
    <row r="95" spans="1:4" ht="28.8" customHeight="1" x14ac:dyDescent="0.3"/>
    <row r="96" spans="1:4" ht="28.8" customHeight="1" x14ac:dyDescent="0.3"/>
    <row r="97" ht="28.8" customHeight="1" x14ac:dyDescent="0.3"/>
    <row r="98" ht="28.8" customHeight="1" x14ac:dyDescent="0.3"/>
    <row r="99" ht="28.8" customHeight="1" x14ac:dyDescent="0.3"/>
    <row r="100" ht="28.8" customHeight="1" x14ac:dyDescent="0.3"/>
    <row r="101" ht="28.8" customHeight="1" x14ac:dyDescent="0.3"/>
    <row r="102" ht="28.8" customHeight="1" x14ac:dyDescent="0.3"/>
    <row r="103" ht="28.8" customHeight="1" x14ac:dyDescent="0.3"/>
    <row r="104" ht="28.8" customHeight="1" x14ac:dyDescent="0.3"/>
    <row r="105" ht="28.8" customHeight="1" x14ac:dyDescent="0.3"/>
    <row r="106" ht="28.8" customHeight="1" x14ac:dyDescent="0.3"/>
    <row r="107" ht="28.8" customHeight="1" x14ac:dyDescent="0.3"/>
    <row r="108" ht="28.8" customHeight="1" x14ac:dyDescent="0.3"/>
    <row r="109" ht="28.8" customHeight="1" x14ac:dyDescent="0.3"/>
    <row r="110" ht="28.8" customHeight="1" x14ac:dyDescent="0.3"/>
    <row r="111" ht="28.8" customHeight="1" x14ac:dyDescent="0.3"/>
    <row r="112" ht="28.8" customHeight="1" x14ac:dyDescent="0.3"/>
    <row r="113" ht="28.8" customHeight="1" x14ac:dyDescent="0.3"/>
    <row r="114" ht="28.8" customHeight="1" x14ac:dyDescent="0.3"/>
    <row r="115" ht="28.8" customHeight="1" x14ac:dyDescent="0.3"/>
    <row r="116" ht="28.8" customHeight="1" x14ac:dyDescent="0.3"/>
    <row r="117" ht="28.8" customHeight="1" x14ac:dyDescent="0.3"/>
    <row r="118" ht="28.8" customHeight="1" x14ac:dyDescent="0.3"/>
    <row r="119" ht="28.8" customHeight="1" x14ac:dyDescent="0.3"/>
    <row r="120" ht="28.8" customHeight="1" x14ac:dyDescent="0.3"/>
    <row r="121" ht="28.8" customHeight="1" x14ac:dyDescent="0.3"/>
    <row r="122" ht="28.8" customHeight="1" x14ac:dyDescent="0.3"/>
    <row r="123" ht="28.8" customHeight="1" x14ac:dyDescent="0.3"/>
  </sheetData>
  <sheetProtection sheet="1" objects="1" scenarios="1"/>
  <printOptions gridLines="1"/>
  <pageMargins left="0.5" right="0.5" top="0.75" bottom="0.75" header="0.3" footer="0.3"/>
  <pageSetup orientation="landscape" r:id="rId1"/>
  <headerFooter>
    <oddHeader>&amp;A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topLeftCell="A58" workbookViewId="0">
      <selection activeCell="C65" sqref="C65"/>
    </sheetView>
  </sheetViews>
  <sheetFormatPr defaultRowHeight="14.4" x14ac:dyDescent="0.3"/>
  <cols>
    <col min="1" max="1" width="67.88671875" customWidth="1"/>
    <col min="2" max="2" width="8.88671875" style="6"/>
    <col min="3" max="3" width="35.6640625" customWidth="1"/>
    <col min="4" max="4" width="14.6640625" style="6" customWidth="1"/>
  </cols>
  <sheetData>
    <row r="1" spans="1:4" ht="36.6" customHeight="1" x14ac:dyDescent="0.5">
      <c r="A1" s="19" t="s">
        <v>166</v>
      </c>
      <c r="B1" s="14" t="s">
        <v>139</v>
      </c>
      <c r="C1" s="24" t="s">
        <v>140</v>
      </c>
      <c r="D1" s="14"/>
    </row>
    <row r="2" spans="1:4" ht="18" x14ac:dyDescent="0.35">
      <c r="A2" s="13" t="s">
        <v>128</v>
      </c>
      <c r="B2" s="10" t="s">
        <v>7</v>
      </c>
      <c r="C2" s="15" t="s">
        <v>8</v>
      </c>
      <c r="D2" s="10" t="s">
        <v>134</v>
      </c>
    </row>
    <row r="3" spans="1:4" ht="43.2" customHeight="1" x14ac:dyDescent="0.3">
      <c r="A3" s="16" t="s">
        <v>69</v>
      </c>
      <c r="B3" s="25"/>
      <c r="C3" s="16" t="str">
        <f>IF(B3="n","Add accessible parking spaces based on current code and create appropriate signage"," ")</f>
        <v xml:space="preserve"> </v>
      </c>
      <c r="D3" s="24"/>
    </row>
    <row r="4" spans="1:4" ht="100.8" x14ac:dyDescent="0.3">
      <c r="A4" s="20" t="s">
        <v>129</v>
      </c>
      <c r="B4" s="21"/>
      <c r="C4" s="26"/>
      <c r="D4" s="21"/>
    </row>
    <row r="5" spans="1:4" ht="28.8" x14ac:dyDescent="0.3">
      <c r="A5" s="16" t="s">
        <v>70</v>
      </c>
      <c r="B5" s="24"/>
      <c r="C5" s="16" t="str">
        <f>IF(B5="n","Adjust parking lot lines as necessary to meet code"," ")</f>
        <v xml:space="preserve"> </v>
      </c>
      <c r="D5" s="24"/>
    </row>
    <row r="6" spans="1:4" ht="42" customHeight="1" x14ac:dyDescent="0.3">
      <c r="A6" s="16" t="s">
        <v>71</v>
      </c>
      <c r="B6" s="24"/>
      <c r="C6" s="16" t="str">
        <f>IF(B6="n","Make modification to location of accessible parking spaces and adjust signage as necessary"," ")</f>
        <v xml:space="preserve"> </v>
      </c>
      <c r="D6" s="24"/>
    </row>
    <row r="7" spans="1:4" ht="69.599999999999994" customHeight="1" x14ac:dyDescent="0.3">
      <c r="A7" s="16" t="s">
        <v>72</v>
      </c>
      <c r="B7" s="24"/>
      <c r="C7" s="16" t="str">
        <f>IF(B7="n","Make easily achieved changes including removing barriers along a path &amp; providing signage. Plan to remove other barriers that are expensive or not otherwise easily achieved."," ")</f>
        <v xml:space="preserve"> </v>
      </c>
      <c r="D7" s="24"/>
    </row>
    <row r="8" spans="1:4" ht="28.2" customHeight="1" x14ac:dyDescent="0.3">
      <c r="A8" s="16" t="s">
        <v>73</v>
      </c>
      <c r="B8" s="24"/>
      <c r="C8" s="16" t="str">
        <f>IF(B8="n","Consider creating a covered drop-off/pick-up area"," ")</f>
        <v xml:space="preserve"> </v>
      </c>
      <c r="D8" s="24"/>
    </row>
    <row r="9" spans="1:4" ht="28.8" x14ac:dyDescent="0.3">
      <c r="A9" s="16" t="s">
        <v>74</v>
      </c>
      <c r="B9" s="24"/>
      <c r="C9" s="16" t="str">
        <f>IF(B9="n","Check the city safety and permit request processes"," ")</f>
        <v xml:space="preserve"> </v>
      </c>
      <c r="D9" s="24"/>
    </row>
    <row r="10" spans="1:4" ht="28.8" x14ac:dyDescent="0.3">
      <c r="A10" s="16" t="s">
        <v>75</v>
      </c>
      <c r="B10" s="24"/>
      <c r="C10" s="16" t="str">
        <f>IF(B10="n","Designate a staff member or volunteer to clear walkways of snow and ice"," ")</f>
        <v xml:space="preserve"> </v>
      </c>
      <c r="D10" s="24"/>
    </row>
    <row r="11" spans="1:4" ht="43.2" x14ac:dyDescent="0.3">
      <c r="A11" s="16" t="s">
        <v>76</v>
      </c>
      <c r="B11" s="24"/>
      <c r="C11" s="16" t="str">
        <f>IF(B11="n","Communicate with city/county officials about the need to install an audible cross-walk system"," ")</f>
        <v xml:space="preserve"> </v>
      </c>
      <c r="D11" s="24"/>
    </row>
    <row r="12" spans="1:4" x14ac:dyDescent="0.3">
      <c r="A12" s="16"/>
      <c r="B12" s="14"/>
      <c r="C12" s="16"/>
      <c r="D12" s="14"/>
    </row>
    <row r="13" spans="1:4" ht="18" x14ac:dyDescent="0.35">
      <c r="A13" s="13" t="s">
        <v>127</v>
      </c>
      <c r="B13" s="10" t="s">
        <v>7</v>
      </c>
      <c r="C13" s="15" t="s">
        <v>8</v>
      </c>
      <c r="D13" s="10" t="s">
        <v>134</v>
      </c>
    </row>
    <row r="14" spans="1:4" ht="33" customHeight="1" x14ac:dyDescent="0.3">
      <c r="A14" s="16" t="s">
        <v>77</v>
      </c>
      <c r="B14" s="24"/>
      <c r="C14" s="16" t="str">
        <f>IF(B14="n","Obtain and install signage designating each accessible entrance"," ")</f>
        <v xml:space="preserve"> </v>
      </c>
      <c r="D14" s="24"/>
    </row>
    <row r="15" spans="1:4" ht="42" customHeight="1" x14ac:dyDescent="0.3">
      <c r="A15" s="16" t="s">
        <v>78</v>
      </c>
      <c r="B15" s="24"/>
      <c r="C15" s="16" t="str">
        <f>IF(B15="n","Create a plan to fund, design and install a 36 inch wide pathway that leads to the accessible entrance"," ")</f>
        <v xml:space="preserve"> </v>
      </c>
      <c r="D15" s="24"/>
    </row>
    <row r="16" spans="1:4" ht="28.8" x14ac:dyDescent="0.3">
      <c r="A16" s="16" t="s">
        <v>189</v>
      </c>
      <c r="B16" s="24"/>
      <c r="C16" s="16" t="str">
        <f>IF(B16="n","Identify and share with the public an accessible route from parking/drop-off areas to the accessible entrances"," ")</f>
        <v xml:space="preserve"> </v>
      </c>
      <c r="D16" s="24"/>
    </row>
    <row r="17" spans="1:4" ht="27.6" customHeight="1" x14ac:dyDescent="0.3">
      <c r="A17" s="16" t="s">
        <v>79</v>
      </c>
      <c r="B17" s="24"/>
      <c r="C17" s="16" t="str">
        <f>IF(B17="n","Create a plan to fund, design and install railings for all unrailed stairways"," ")</f>
        <v xml:space="preserve"> </v>
      </c>
      <c r="D17" s="24"/>
    </row>
    <row r="18" spans="1:4" ht="28.8" x14ac:dyDescent="0.3">
      <c r="A18" s="16" t="s">
        <v>130</v>
      </c>
      <c r="B18" s="24"/>
      <c r="C18" s="16" t="str">
        <f>IF(B18="n","Create a plan to fund, design and install ramp for at least one entrance area"," ")</f>
        <v xml:space="preserve"> </v>
      </c>
      <c r="D18" s="24"/>
    </row>
    <row r="19" spans="1:4" ht="42" customHeight="1" x14ac:dyDescent="0.3">
      <c r="A19" s="16" t="s">
        <v>80</v>
      </c>
      <c r="B19" s="24"/>
      <c r="C19" s="16" t="str">
        <f>IF(B19="n","Create a plan to fund, design and install a doorway at least 36 inches wide for at least one entrance area"," ")</f>
        <v xml:space="preserve"> </v>
      </c>
      <c r="D19" s="24"/>
    </row>
    <row r="20" spans="1:4" ht="30.6" customHeight="1" x14ac:dyDescent="0.3">
      <c r="A20" s="16" t="s">
        <v>81</v>
      </c>
      <c r="B20" s="24"/>
      <c r="C20" s="16" t="str">
        <f>IF(B20="n","Reduce the height of the threshold at the accessible entrance to 1 inch or less"," ")</f>
        <v xml:space="preserve"> </v>
      </c>
      <c r="D20" s="24"/>
    </row>
    <row r="21" spans="1:4" ht="84.6" customHeight="1" x14ac:dyDescent="0.3">
      <c r="A21" s="16" t="s">
        <v>82</v>
      </c>
      <c r="B21" s="24"/>
      <c r="C21" s="16" t="str">
        <f>IF(B21="n","Provide hardware modifications to the entrance door and/or adjust tension allowing for easier opening of entrance door. Alternatively, make staff or volunteers available to attend door at all times."," ")</f>
        <v xml:space="preserve"> </v>
      </c>
      <c r="D21" s="24"/>
    </row>
    <row r="22" spans="1:4" ht="29.4" customHeight="1" x14ac:dyDescent="0.3">
      <c r="A22" s="16" t="s">
        <v>83</v>
      </c>
      <c r="B22" s="24"/>
      <c r="C22" s="16" t="str">
        <f>IF(B22="n","Modify the direction by which the entrance door opens"," ")</f>
        <v xml:space="preserve"> </v>
      </c>
      <c r="D22" s="24"/>
    </row>
    <row r="23" spans="1:4" ht="47.4" customHeight="1" x14ac:dyDescent="0.3">
      <c r="A23" s="16" t="s">
        <v>84</v>
      </c>
      <c r="B23" s="24"/>
      <c r="C23" s="16" t="str">
        <f>IF(B23="n","Modify opening/closing mechanism of the entrance door so that it closes more slowly"," ")</f>
        <v xml:space="preserve"> </v>
      </c>
      <c r="D23" s="24"/>
    </row>
    <row r="24" spans="1:4" ht="73.2" customHeight="1" x14ac:dyDescent="0.3">
      <c r="A24" s="16"/>
      <c r="B24" s="14"/>
      <c r="C24" s="16"/>
      <c r="D24" s="14"/>
    </row>
    <row r="25" spans="1:4" ht="18" x14ac:dyDescent="0.35">
      <c r="A25" s="13" t="s">
        <v>126</v>
      </c>
      <c r="B25" s="10" t="s">
        <v>7</v>
      </c>
      <c r="C25" s="15" t="s">
        <v>8</v>
      </c>
      <c r="D25" s="10" t="s">
        <v>134</v>
      </c>
    </row>
    <row r="26" spans="1:4" ht="51.6" customHeight="1" x14ac:dyDescent="0.3">
      <c r="A26" s="16" t="s">
        <v>85</v>
      </c>
      <c r="B26" s="24"/>
      <c r="C26" s="16" t="str">
        <f>IF(B26="n","Modify the current counter space so that it is no higher than 36 inches or move info/ticket counter to another location no taller than 36 inches"," ")</f>
        <v xml:space="preserve"> </v>
      </c>
      <c r="D26" s="24"/>
    </row>
    <row r="27" spans="1:4" ht="59.4" customHeight="1" x14ac:dyDescent="0.3">
      <c r="A27" s="16" t="s">
        <v>86</v>
      </c>
      <c r="B27" s="24"/>
      <c r="C27" s="16" t="str">
        <f>IF(B27="n","Remove movable barriers or select a different location for ticketing, registration or literature to provide a 60-inch diameter in which to move"," ")</f>
        <v xml:space="preserve"> </v>
      </c>
      <c r="D27" s="24"/>
    </row>
    <row r="28" spans="1:4" ht="62.4" customHeight="1" x14ac:dyDescent="0.3">
      <c r="A28" s="16" t="s">
        <v>87</v>
      </c>
      <c r="B28" s="24"/>
      <c r="C28" s="23" t="str">
        <f>IF(B28="n","Our plan to create a stable and slip-resistent lobby floor area is:"," ")</f>
        <v xml:space="preserve"> </v>
      </c>
      <c r="D28" s="24"/>
    </row>
    <row r="29" spans="1:4" ht="43.2" customHeight="1" x14ac:dyDescent="0.3">
      <c r="A29" s="16" t="s">
        <v>88</v>
      </c>
      <c r="B29" s="24"/>
      <c r="C29" s="16" t="str">
        <f>IF(B29="n","Obtain a cell phone from the organization or identify a cell phone from a key staff member/volunteer"," ")</f>
        <v xml:space="preserve"> </v>
      </c>
      <c r="D29" s="24"/>
    </row>
    <row r="30" spans="1:4" ht="46.2" customHeight="1" x14ac:dyDescent="0.3">
      <c r="A30" s="16" t="s">
        <v>89</v>
      </c>
      <c r="B30" s="24"/>
      <c r="C30" s="16" t="str">
        <f>IF(B30="n","Provide regular staff &amp; volunteer training on how to communicate with Deaf individuals through the 711 phone service"," ")</f>
        <v xml:space="preserve"> </v>
      </c>
      <c r="D30" s="24"/>
    </row>
    <row r="31" spans="1:4" ht="47.4" customHeight="1" x14ac:dyDescent="0.3">
      <c r="A31" s="16" t="s">
        <v>90</v>
      </c>
      <c r="B31" s="24"/>
      <c r="C31" s="16" t="str">
        <f>IF(B31="n","Conduct a full survey of facility signage and install clear and visible signage as indicated by survey results"," ")</f>
        <v xml:space="preserve"> </v>
      </c>
      <c r="D31" s="24"/>
    </row>
    <row r="32" spans="1:4" x14ac:dyDescent="0.3">
      <c r="A32" s="16"/>
      <c r="B32" s="14"/>
      <c r="C32" s="16"/>
      <c r="D32" s="14"/>
    </row>
    <row r="33" spans="1:4" ht="18" x14ac:dyDescent="0.35">
      <c r="A33" s="13" t="s">
        <v>125</v>
      </c>
      <c r="B33" s="10" t="s">
        <v>7</v>
      </c>
      <c r="C33" s="15" t="s">
        <v>8</v>
      </c>
      <c r="D33" s="10" t="s">
        <v>134</v>
      </c>
    </row>
    <row r="34" spans="1:4" ht="45" customHeight="1" x14ac:dyDescent="0.3">
      <c r="A34" s="16" t="s">
        <v>131</v>
      </c>
      <c r="B34" s="24"/>
      <c r="C34" s="16" t="str">
        <f>IF(B34="n","Create a plan that allows people using mobility devices access to your facility; secure funding to implement"," ")</f>
        <v xml:space="preserve"> </v>
      </c>
      <c r="D34" s="24"/>
    </row>
    <row r="35" spans="1:4" ht="58.8" customHeight="1" x14ac:dyDescent="0.3">
      <c r="A35" s="16" t="s">
        <v>91</v>
      </c>
      <c r="B35" s="24"/>
      <c r="C35" s="16" t="str">
        <f>IF(B35="n","Provide signage for the accessible route into the space and train box office, house and usher staff to know this and be able to assist"," ")</f>
        <v xml:space="preserve"> </v>
      </c>
      <c r="D35" s="24"/>
    </row>
    <row r="36" spans="1:4" ht="42.6" customHeight="1" x14ac:dyDescent="0.3">
      <c r="A36" s="16" t="s">
        <v>92</v>
      </c>
      <c r="B36" s="24"/>
      <c r="C36" s="16" t="str">
        <f>IF(B36="n","Devise and document workable solutions with advice from an interpreter and patrons who are Deaf or use a wheelchair"," ")</f>
        <v xml:space="preserve"> </v>
      </c>
      <c r="D36" s="24"/>
    </row>
    <row r="37" spans="1:4" ht="58.8" customHeight="1" x14ac:dyDescent="0.3">
      <c r="A37" s="16" t="s">
        <v>93</v>
      </c>
      <c r="B37" s="24"/>
      <c r="C37" s="16" t="str">
        <f>IF(B37="n","Consider a plan to expand accessible seating areas; in the meantime, be sure patrons needing accessible seating have the same pricing options as other patrons"," ")</f>
        <v xml:space="preserve"> </v>
      </c>
      <c r="D37" s="24"/>
    </row>
    <row r="38" spans="1:4" ht="43.2" customHeight="1" x14ac:dyDescent="0.3">
      <c r="A38" s="16" t="s">
        <v>94</v>
      </c>
      <c r="B38" s="24"/>
      <c r="C38" s="16" t="str">
        <f>IF(B38="n","Consider a plan to integrate accessible seating with ramps, platforms, seat removal or other means"," ")</f>
        <v xml:space="preserve"> </v>
      </c>
      <c r="D38" s="24"/>
    </row>
    <row r="39" spans="1:4" ht="28.8" x14ac:dyDescent="0.3">
      <c r="A39" s="16" t="s">
        <v>95</v>
      </c>
      <c r="B39" s="24"/>
      <c r="C39" s="16" t="str">
        <f>IF(B39="n","Make chairs available to companions of patrons using wheelchairs"," ")</f>
        <v xml:space="preserve"> </v>
      </c>
      <c r="D39" s="24"/>
    </row>
    <row r="40" spans="1:4" ht="76.8" customHeight="1" x14ac:dyDescent="0.3">
      <c r="A40" s="16" t="s">
        <v>96</v>
      </c>
      <c r="B40" s="24"/>
      <c r="C40" s="16" t="str">
        <f>IF(B40="n","Adjust seating row to accommodate service animal at user's feet; modify box office protocol to ask whether a service dog will be present when ticket buyer identifies as blind or low vision"," ")</f>
        <v xml:space="preserve"> </v>
      </c>
      <c r="D40" s="24"/>
    </row>
    <row r="41" spans="1:4" ht="63" customHeight="1" x14ac:dyDescent="0.3">
      <c r="A41" s="16" t="s">
        <v>152</v>
      </c>
      <c r="B41" s="24"/>
      <c r="C41" s="16" t="str">
        <f>IF(B41="n","Explore the rental or purchase of an assistive listening system and inform your patrons through marketing and signage of its availability"," ")</f>
        <v xml:space="preserve"> </v>
      </c>
      <c r="D41" s="24"/>
    </row>
    <row r="42" spans="1:4" ht="43.8" customHeight="1" x14ac:dyDescent="0.3">
      <c r="A42" s="16" t="s">
        <v>153</v>
      </c>
      <c r="B42" s="24"/>
      <c r="C42" s="16" t="str">
        <f>IF(B42="n","Establish protocols and responsible parties for use and maintenance of assistive listening units"," ")</f>
        <v xml:space="preserve"> </v>
      </c>
      <c r="D42" s="24"/>
    </row>
    <row r="43" spans="1:4" x14ac:dyDescent="0.3">
      <c r="A43" s="16"/>
      <c r="B43" s="14"/>
      <c r="C43" s="16"/>
      <c r="D43" s="14"/>
    </row>
    <row r="44" spans="1:4" ht="18" x14ac:dyDescent="0.35">
      <c r="A44" s="13" t="s">
        <v>124</v>
      </c>
      <c r="B44" s="10" t="s">
        <v>7</v>
      </c>
      <c r="C44" s="15" t="s">
        <v>8</v>
      </c>
      <c r="D44" s="10" t="s">
        <v>134</v>
      </c>
    </row>
    <row r="45" spans="1:4" ht="30.6" customHeight="1" x14ac:dyDescent="0.3">
      <c r="A45" s="16" t="s">
        <v>146</v>
      </c>
      <c r="B45" s="24"/>
      <c r="C45" s="16" t="str">
        <f>IF(B45="n","Identify location of all accesible restrooms; create plan for usage"," ")</f>
        <v xml:space="preserve"> </v>
      </c>
      <c r="D45" s="24"/>
    </row>
    <row r="46" spans="1:4" ht="64.8" customHeight="1" x14ac:dyDescent="0.3">
      <c r="A46" s="16" t="s">
        <v>148</v>
      </c>
      <c r="B46" s="24"/>
      <c r="C46" s="16" t="str">
        <f>IF(B46="n","Refer to page 33 of The Blue Book: Building Access Survey found at http://www.disability.state.mn.us/publications/ for guidance on accessible restrooms"," ")</f>
        <v xml:space="preserve"> </v>
      </c>
      <c r="D46" s="24"/>
    </row>
    <row r="47" spans="1:4" ht="45.6" customHeight="1" x14ac:dyDescent="0.3">
      <c r="A47" s="16" t="s">
        <v>147</v>
      </c>
      <c r="B47" s="24"/>
      <c r="C47" s="16" t="str">
        <f>IF(B47="n","Devise a plan that allows for at least one doorway of 36 inches &amp; stall with an opening of at least 32 inches"," ")</f>
        <v xml:space="preserve"> </v>
      </c>
      <c r="D47" s="24"/>
    </row>
    <row r="48" spans="1:4" ht="46.8" customHeight="1" x14ac:dyDescent="0.3">
      <c r="A48" s="16" t="s">
        <v>97</v>
      </c>
      <c r="B48" s="24"/>
      <c r="C48" s="16" t="str">
        <f>IF(B48="n","Devise a plan that allows for at least one stall to have a usable stall space of at least 60 inches in diameter"," ")</f>
        <v xml:space="preserve"> </v>
      </c>
      <c r="D48" s="24"/>
    </row>
    <row r="49" spans="1:4" ht="43.8" customHeight="1" x14ac:dyDescent="0.3">
      <c r="A49" s="16" t="s">
        <v>98</v>
      </c>
      <c r="B49" s="24"/>
      <c r="C49" s="16" t="str">
        <f>IF(B49="n","Devise a plan that allows for at least one accessible stall for male, female and gender-neutral usage"," ")</f>
        <v xml:space="preserve"> </v>
      </c>
      <c r="D49" s="24"/>
    </row>
    <row r="50" spans="1:4" ht="43.2" customHeight="1" x14ac:dyDescent="0.3">
      <c r="A50" s="16" t="s">
        <v>99</v>
      </c>
      <c r="B50" s="24"/>
      <c r="C50" s="16" t="str">
        <f>IF(B50="n","Modify hardware, fixtures and dispensers as noted in the Minnesota state building code publication mentioned above"," ")</f>
        <v xml:space="preserve"> </v>
      </c>
      <c r="D50" s="24"/>
    </row>
    <row r="51" spans="1:4" ht="29.4" customHeight="1" x14ac:dyDescent="0.3">
      <c r="A51" s="16" t="s">
        <v>100</v>
      </c>
      <c r="B51" s="24"/>
      <c r="C51" s="16" t="str">
        <f>IF(B51="n","Explore and install faucet hardware that can be easily used by people of all abilities"," ")</f>
        <v xml:space="preserve"> </v>
      </c>
      <c r="D51" s="24"/>
    </row>
    <row r="52" spans="1:4" ht="45" customHeight="1" x14ac:dyDescent="0.3">
      <c r="A52" s="16" t="s">
        <v>101</v>
      </c>
      <c r="B52" s="24"/>
      <c r="C52" s="16" t="str">
        <f>IF(B52="n","Modify under-sink plumbing to ensure that bare pipes do not come in contact with legs of people using wheelchairs"," ")</f>
        <v xml:space="preserve"> </v>
      </c>
      <c r="D52" s="24"/>
    </row>
    <row r="53" spans="1:4" ht="42.6" customHeight="1" x14ac:dyDescent="0.3">
      <c r="A53" s="16" t="s">
        <v>149</v>
      </c>
      <c r="B53" s="24"/>
      <c r="C53" s="16" t="str">
        <f>IF(B53="n","Create/Purchase signage to indicate accessible restrooms and place in visible locations"," ")</f>
        <v xml:space="preserve"> </v>
      </c>
      <c r="D53" s="24"/>
    </row>
    <row r="54" spans="1:4" x14ac:dyDescent="0.3">
      <c r="A54" s="16"/>
      <c r="B54" s="14"/>
      <c r="C54" s="16"/>
      <c r="D54" s="14"/>
    </row>
    <row r="55" spans="1:4" ht="18" x14ac:dyDescent="0.35">
      <c r="A55" s="13" t="s">
        <v>123</v>
      </c>
      <c r="B55" s="10" t="s">
        <v>7</v>
      </c>
      <c r="C55" s="15" t="s">
        <v>8</v>
      </c>
      <c r="D55" s="10" t="s">
        <v>134</v>
      </c>
    </row>
    <row r="56" spans="1:4" ht="27.6" customHeight="1" x14ac:dyDescent="0.3">
      <c r="A56" s="16" t="s">
        <v>102</v>
      </c>
      <c r="B56" s="24"/>
      <c r="C56" s="18"/>
      <c r="D56" s="24"/>
    </row>
    <row r="57" spans="1:4" ht="45" customHeight="1" x14ac:dyDescent="0.3">
      <c r="A57" s="16" t="s">
        <v>103</v>
      </c>
      <c r="B57" s="24"/>
      <c r="C57" s="16" t="str">
        <f>IF(B57="n","Consider installing a 2nd fountain with the spout at 36 inches or making water available to patrons in another way"," ")</f>
        <v xml:space="preserve"> </v>
      </c>
      <c r="D57" s="24"/>
    </row>
    <row r="58" spans="1:4" ht="44.4" customHeight="1" x14ac:dyDescent="0.3">
      <c r="A58" s="16" t="s">
        <v>104</v>
      </c>
      <c r="B58" s="24"/>
      <c r="C58" s="16" t="str">
        <f>IF(B58="n","Consider modifying fountain hardware or making water available to patrons in another way"," ")</f>
        <v xml:space="preserve"> </v>
      </c>
      <c r="D58" s="24"/>
    </row>
    <row r="59" spans="1:4" ht="42" customHeight="1" x14ac:dyDescent="0.3">
      <c r="A59" s="16"/>
      <c r="B59" s="14"/>
      <c r="C59" s="16"/>
      <c r="D59" s="14"/>
    </row>
    <row r="60" spans="1:4" ht="18" x14ac:dyDescent="0.35">
      <c r="A60" s="13" t="s">
        <v>122</v>
      </c>
      <c r="B60" s="10" t="s">
        <v>7</v>
      </c>
      <c r="C60" s="15" t="s">
        <v>8</v>
      </c>
      <c r="D60" s="10" t="s">
        <v>134</v>
      </c>
    </row>
    <row r="61" spans="1:4" ht="57.6" x14ac:dyDescent="0.3">
      <c r="A61" s="16" t="s">
        <v>192</v>
      </c>
      <c r="B61" s="24"/>
      <c r="C61" s="16" t="str">
        <f>IF(B61="y","Survey all site locations for protruding objects; place tables, plants or other objects below protruding objects so that it can be noticed by a user or service animal"," ")</f>
        <v xml:space="preserve"> </v>
      </c>
      <c r="D61" s="24"/>
    </row>
    <row r="62" spans="1:4" ht="57" customHeight="1" x14ac:dyDescent="0.3">
      <c r="A62" s="16" t="s">
        <v>191</v>
      </c>
      <c r="B62" s="24"/>
      <c r="C62" s="16" t="str">
        <f>IF(B62="y","Plan to remove overhangs that can be removed; provide physical barriers near the overhang to prevent patrons from coming in contact with it"," ")</f>
        <v xml:space="preserve"> </v>
      </c>
      <c r="D62" s="24"/>
    </row>
    <row r="63" spans="1:4" ht="10.199999999999999" customHeight="1" x14ac:dyDescent="0.3">
      <c r="A63" s="16"/>
      <c r="B63" s="14"/>
      <c r="C63" s="16"/>
      <c r="D63" s="14"/>
    </row>
    <row r="64" spans="1:4" ht="18" x14ac:dyDescent="0.35">
      <c r="A64" s="13" t="s">
        <v>121</v>
      </c>
      <c r="B64" s="10" t="s">
        <v>7</v>
      </c>
      <c r="C64" s="15" t="s">
        <v>8</v>
      </c>
      <c r="D64" s="10" t="s">
        <v>134</v>
      </c>
    </row>
    <row r="65" spans="1:4" ht="47.4" customHeight="1" x14ac:dyDescent="0.3">
      <c r="A65" s="16" t="s">
        <v>105</v>
      </c>
      <c r="B65" s="24"/>
      <c r="C65" s="16" t="str">
        <f>IF(B65="n","Create procedures that allow people with limited mobility to access all programs or services regardless of room location"," ")</f>
        <v xml:space="preserve"> </v>
      </c>
      <c r="D65" s="24"/>
    </row>
    <row r="66" spans="1:4" ht="46.8" customHeight="1" x14ac:dyDescent="0.3">
      <c r="A66" s="16" t="s">
        <v>106</v>
      </c>
      <c r="B66" s="24"/>
      <c r="C66" s="16" t="str">
        <f>IF(B66="n","Request building management to provide Braille/raised lettering signage in and outside of elevators"," ")</f>
        <v xml:space="preserve"> </v>
      </c>
      <c r="D66" s="24"/>
    </row>
    <row r="67" spans="1:4" ht="42.6" customHeight="1" x14ac:dyDescent="0.3">
      <c r="A67" s="16" t="s">
        <v>107</v>
      </c>
      <c r="B67" s="24"/>
      <c r="C67" s="16" t="str">
        <f>IF(B67="n","Request building management to install accessible control panels in elevators"," ")</f>
        <v xml:space="preserve"> </v>
      </c>
      <c r="D67" s="24"/>
    </row>
    <row r="68" spans="1:4" ht="32.4" customHeight="1" x14ac:dyDescent="0.3">
      <c r="A68" s="16" t="s">
        <v>108</v>
      </c>
      <c r="B68" s="14"/>
      <c r="C68" s="16" t="str">
        <f>IF(B68="n","Request building management to modify speed of door closing in elevators"," ")</f>
        <v xml:space="preserve"> </v>
      </c>
      <c r="D68" s="14"/>
    </row>
    <row r="69" spans="1:4" ht="8.4" customHeight="1" x14ac:dyDescent="0.3">
      <c r="A69" s="16"/>
      <c r="B69" s="14"/>
      <c r="C69" s="16"/>
      <c r="D69" s="14"/>
    </row>
    <row r="70" spans="1:4" ht="16.8" customHeight="1" x14ac:dyDescent="0.35">
      <c r="A70" s="13" t="s">
        <v>120</v>
      </c>
      <c r="B70" s="10" t="s">
        <v>7</v>
      </c>
      <c r="C70" s="15" t="s">
        <v>8</v>
      </c>
      <c r="D70" s="10" t="s">
        <v>134</v>
      </c>
    </row>
    <row r="71" spans="1:4" ht="46.8" customHeight="1" x14ac:dyDescent="0.3">
      <c r="A71" s="16" t="s">
        <v>109</v>
      </c>
      <c r="B71" s="24"/>
      <c r="C71" s="16" t="str">
        <f>IF(B71="n","Request building management install warning lights at 80 inches as part of its fire alarm system"," ")</f>
        <v xml:space="preserve"> </v>
      </c>
      <c r="D71" s="24"/>
    </row>
    <row r="72" spans="1:4" ht="28.8" x14ac:dyDescent="0.3">
      <c r="A72" s="16" t="s">
        <v>143</v>
      </c>
      <c r="B72" s="24"/>
      <c r="C72" s="16" t="str">
        <f>IF(B72="n","Create/modify evacuation procedures that address people with disabilities"," ")</f>
        <v xml:space="preserve"> </v>
      </c>
      <c r="D72" s="24"/>
    </row>
    <row r="73" spans="1:4" ht="42.6" customHeight="1" x14ac:dyDescent="0.3">
      <c r="A73" s="16" t="s">
        <v>144</v>
      </c>
      <c r="B73" s="24"/>
      <c r="C73" s="16" t="str">
        <f>IF(B73="n","Create/modify evacuation procedures to identify a refuge/holding area for people with disabilities"," ")</f>
        <v xml:space="preserve"> </v>
      </c>
      <c r="D73" s="24"/>
    </row>
    <row r="74" spans="1:4" ht="46.2" customHeight="1" x14ac:dyDescent="0.3">
      <c r="A74" s="16" t="s">
        <v>133</v>
      </c>
      <c r="B74" s="24"/>
      <c r="C74" s="16" t="str">
        <f>IF(B74="n","Obtain a wheelchair and/or evacuation chair and identify staff and/or volunteers in appropriate usage"," ")</f>
        <v xml:space="preserve"> </v>
      </c>
      <c r="D74" s="24"/>
    </row>
    <row r="75" spans="1:4" x14ac:dyDescent="0.3">
      <c r="A75" s="16"/>
      <c r="B75" s="14"/>
      <c r="C75" s="16"/>
      <c r="D75" s="14"/>
    </row>
    <row r="76" spans="1:4" ht="18" x14ac:dyDescent="0.35">
      <c r="A76" s="13" t="s">
        <v>119</v>
      </c>
      <c r="B76" s="10" t="s">
        <v>7</v>
      </c>
      <c r="C76" s="15" t="s">
        <v>8</v>
      </c>
      <c r="D76" s="10" t="s">
        <v>134</v>
      </c>
    </row>
    <row r="77" spans="1:4" ht="28.8" x14ac:dyDescent="0.3">
      <c r="A77" s="16" t="s">
        <v>110</v>
      </c>
      <c r="B77" s="24"/>
      <c r="C77" s="18"/>
      <c r="D77" s="24"/>
    </row>
    <row r="78" spans="1:4" ht="57.6" customHeight="1" x14ac:dyDescent="0.3">
      <c r="A78" s="16" t="s">
        <v>111</v>
      </c>
      <c r="B78" s="24"/>
      <c r="C78" s="16" t="str">
        <f>IF(B78="n","Explore ways of modifying food service counters to accommodate people using  wheelchairs or offer staff/volunteers to assist"," ")</f>
        <v xml:space="preserve"> </v>
      </c>
      <c r="D78" s="24"/>
    </row>
    <row r="79" spans="1:4" ht="45" customHeight="1" x14ac:dyDescent="0.3">
      <c r="A79" s="16" t="s">
        <v>112</v>
      </c>
      <c r="B79" s="24"/>
      <c r="C79" s="16" t="str">
        <f>IF(B79="n","Explore with building management or vendors the possibility of installing vending machines with accessible features"," ")</f>
        <v xml:space="preserve"> </v>
      </c>
      <c r="D79" s="24"/>
    </row>
    <row r="80" spans="1:4" ht="28.8" x14ac:dyDescent="0.3">
      <c r="A80" s="16" t="s">
        <v>113</v>
      </c>
      <c r="B80" s="24"/>
      <c r="C80" s="16" t="str">
        <f>IF(B80="n","Provide signage that lists ingredients of all offered food items"," ")</f>
        <v xml:space="preserve"> </v>
      </c>
      <c r="D80" s="24"/>
    </row>
    <row r="81" spans="1:4" x14ac:dyDescent="0.3">
      <c r="A81" s="16"/>
      <c r="B81" s="14"/>
      <c r="C81" s="16"/>
      <c r="D81" s="14"/>
    </row>
    <row r="82" spans="1:4" ht="18" x14ac:dyDescent="0.35">
      <c r="A82" s="13" t="s">
        <v>118</v>
      </c>
      <c r="B82" s="10" t="s">
        <v>7</v>
      </c>
      <c r="C82" s="15" t="s">
        <v>8</v>
      </c>
      <c r="D82" s="10" t="s">
        <v>134</v>
      </c>
    </row>
    <row r="83" spans="1:4" ht="57" customHeight="1" x14ac:dyDescent="0.3">
      <c r="A83" s="16" t="s">
        <v>145</v>
      </c>
      <c r="B83" s="24"/>
      <c r="C83" s="16" t="str">
        <f>IF(B83="n","Create a plan that allows people using mobility devices access to backstage areas of your facility; secure funding to implement"," ")</f>
        <v xml:space="preserve"> </v>
      </c>
      <c r="D83" s="24"/>
    </row>
    <row r="84" spans="1:4" ht="60.6" customHeight="1" x14ac:dyDescent="0.3">
      <c r="A84" s="16" t="s">
        <v>151</v>
      </c>
      <c r="B84" s="24"/>
      <c r="C84" s="16" t="str">
        <f>IF(B84="n","Create a plan that allows people using mobility devices to access the stage from the auditorium; secure funding to implement"," ")</f>
        <v xml:space="preserve"> </v>
      </c>
      <c r="D84" s="24"/>
    </row>
    <row r="85" spans="1:4" ht="45" customHeight="1" x14ac:dyDescent="0.3">
      <c r="A85" s="16" t="s">
        <v>114</v>
      </c>
      <c r="B85" s="24"/>
      <c r="C85" s="16" t="str">
        <f>IF(B85="n","Identify backstage spaces that are accessible for performers with mobility issues to use as dressing rooms"," ")</f>
        <v xml:space="preserve"> </v>
      </c>
      <c r="D85" s="24"/>
    </row>
    <row r="86" spans="1:4" ht="34.200000000000003" customHeight="1" x14ac:dyDescent="0.3">
      <c r="A86" s="16" t="s">
        <v>115</v>
      </c>
      <c r="B86" s="24"/>
      <c r="C86" s="16" t="str">
        <f>IF(B86="n","Plan how to create an accessible route from dressing rooms to performance areas"," ")</f>
        <v xml:space="preserve"> </v>
      </c>
      <c r="D86" s="24"/>
    </row>
    <row r="87" spans="1:4" ht="45" customHeight="1" x14ac:dyDescent="0.3">
      <c r="A87" s="16" t="s">
        <v>150</v>
      </c>
      <c r="B87" s="24"/>
      <c r="C87" s="16" t="str">
        <f>IF(B87="n","Adjust width of dressing room and mirror areas to accommodate people using mobility devices"," ")</f>
        <v xml:space="preserve"> </v>
      </c>
      <c r="D87" s="24"/>
    </row>
    <row r="88" spans="1:4" ht="30.6" customHeight="1" x14ac:dyDescent="0.3">
      <c r="A88" s="16" t="s">
        <v>68</v>
      </c>
      <c r="B88" s="24"/>
      <c r="C88" s="16" t="str">
        <f>IF(B88="n","Adjust height of dressing room table to accommodate a wheelchair user"," ")</f>
        <v xml:space="preserve"> </v>
      </c>
      <c r="D88" s="24"/>
    </row>
    <row r="89" spans="1:4" ht="30.6" customHeight="1" x14ac:dyDescent="0.3">
      <c r="A89" s="16" t="s">
        <v>116</v>
      </c>
      <c r="B89" s="24"/>
      <c r="C89" s="16" t="str">
        <f>IF(B89="n","Install dressing room mirrors and other amenities usable by people of all abilities"," ")</f>
        <v xml:space="preserve"> </v>
      </c>
      <c r="D89" s="24"/>
    </row>
    <row r="90" spans="1:4" ht="48.6" customHeight="1" x14ac:dyDescent="0.3">
      <c r="A90" s="16" t="s">
        <v>117</v>
      </c>
      <c r="B90" s="24"/>
      <c r="C90" s="16" t="str">
        <f>IF(B90="n","Install dressing room light switches/receptacles and other hardware items usable by people of all abilities"," ")</f>
        <v xml:space="preserve"> </v>
      </c>
      <c r="D90" s="24"/>
    </row>
    <row r="91" spans="1:4" x14ac:dyDescent="0.3">
      <c r="A91" s="1"/>
      <c r="B91" s="3"/>
      <c r="D91" s="3"/>
    </row>
    <row r="92" spans="1:4" x14ac:dyDescent="0.3">
      <c r="A92" s="1"/>
      <c r="B92" s="3"/>
      <c r="D92" s="3"/>
    </row>
    <row r="93" spans="1:4" x14ac:dyDescent="0.3">
      <c r="A93" s="1"/>
      <c r="B93" s="3"/>
      <c r="D93" s="3"/>
    </row>
    <row r="94" spans="1:4" x14ac:dyDescent="0.3">
      <c r="A94" s="1"/>
      <c r="B94" s="3"/>
      <c r="D94" s="3"/>
    </row>
    <row r="95" spans="1:4" x14ac:dyDescent="0.3">
      <c r="A95" s="1"/>
      <c r="B95" s="3"/>
      <c r="D95" s="3"/>
    </row>
    <row r="96" spans="1:4" x14ac:dyDescent="0.3">
      <c r="A96" s="1"/>
      <c r="B96" s="3"/>
      <c r="D96" s="3"/>
    </row>
    <row r="97" spans="1:4" x14ac:dyDescent="0.3">
      <c r="A97" s="1"/>
      <c r="B97" s="3"/>
      <c r="D97" s="3"/>
    </row>
    <row r="98" spans="1:4" x14ac:dyDescent="0.3">
      <c r="A98" s="1"/>
      <c r="B98" s="3"/>
      <c r="D98" s="3"/>
    </row>
    <row r="99" spans="1:4" x14ac:dyDescent="0.3">
      <c r="A99" s="1"/>
      <c r="B99" s="3"/>
      <c r="D99" s="3"/>
    </row>
    <row r="100" spans="1:4" x14ac:dyDescent="0.3">
      <c r="A100" s="1"/>
      <c r="B100" s="3"/>
      <c r="D100" s="3"/>
    </row>
    <row r="101" spans="1:4" x14ac:dyDescent="0.3">
      <c r="A101" s="1"/>
      <c r="B101" s="3"/>
      <c r="D101" s="3"/>
    </row>
  </sheetData>
  <sheetProtection sheet="1" objects="1" scenarios="1"/>
  <printOptions gridLines="1"/>
  <pageMargins left="0.5" right="0.5" top="0.75" bottom="0.75" header="0.3" footer="0.3"/>
  <pageSetup orientation="landscape" r:id="rId1"/>
  <headerFoot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workbookViewId="0">
      <selection activeCell="B2" sqref="B2"/>
    </sheetView>
  </sheetViews>
  <sheetFormatPr defaultRowHeight="14.4" x14ac:dyDescent="0.3"/>
  <cols>
    <col min="1" max="1" width="67" bestFit="1" customWidth="1"/>
    <col min="2" max="2" width="39.33203125" customWidth="1"/>
    <col min="3" max="3" width="6.77734375" customWidth="1"/>
    <col min="4" max="4" width="26.21875" customWidth="1"/>
    <col min="5" max="5" width="16" customWidth="1"/>
    <col min="6" max="6" width="12.77734375" customWidth="1"/>
  </cols>
  <sheetData>
    <row r="1" spans="1:6" ht="27.6" customHeight="1" x14ac:dyDescent="0.5">
      <c r="A1" s="27" t="s">
        <v>157</v>
      </c>
      <c r="B1" s="27"/>
      <c r="C1" s="28"/>
      <c r="D1" s="28"/>
      <c r="E1" s="28"/>
      <c r="F1" s="28"/>
    </row>
    <row r="2" spans="1:6" x14ac:dyDescent="0.3">
      <c r="A2" s="29" t="s">
        <v>158</v>
      </c>
      <c r="B2" s="7"/>
      <c r="C2" s="28"/>
      <c r="D2" s="28"/>
      <c r="E2" s="28"/>
      <c r="F2" s="28"/>
    </row>
    <row r="3" spans="1:6" x14ac:dyDescent="0.3">
      <c r="A3" s="29" t="s">
        <v>159</v>
      </c>
      <c r="B3" s="7"/>
      <c r="C3" s="28"/>
      <c r="D3" s="28"/>
      <c r="E3" s="28"/>
      <c r="F3" s="28"/>
    </row>
    <row r="4" spans="1:6" x14ac:dyDescent="0.3">
      <c r="A4" s="29" t="s">
        <v>164</v>
      </c>
      <c r="B4" s="7"/>
      <c r="C4" s="28"/>
      <c r="D4" s="28"/>
      <c r="E4" s="28"/>
      <c r="F4" s="28"/>
    </row>
    <row r="5" spans="1:6" ht="27.6" customHeight="1" x14ac:dyDescent="0.3">
      <c r="A5" s="30" t="s">
        <v>171</v>
      </c>
      <c r="B5" s="31" t="s">
        <v>170</v>
      </c>
      <c r="C5" s="30" t="s">
        <v>160</v>
      </c>
      <c r="D5" s="31" t="s">
        <v>161</v>
      </c>
      <c r="E5" s="15" t="s">
        <v>162</v>
      </c>
      <c r="F5" s="15" t="s">
        <v>163</v>
      </c>
    </row>
    <row r="6" spans="1:6" s="6" customFormat="1" ht="30" customHeight="1" x14ac:dyDescent="0.3">
      <c r="A6" s="18"/>
      <c r="B6" s="32"/>
      <c r="C6" s="32"/>
      <c r="D6" s="32"/>
      <c r="E6" s="32"/>
      <c r="F6" s="32"/>
    </row>
    <row r="7" spans="1:6" s="6" customFormat="1" ht="30" customHeight="1" x14ac:dyDescent="0.3">
      <c r="A7" s="18"/>
      <c r="B7" s="32"/>
      <c r="C7" s="32"/>
      <c r="D7" s="32"/>
      <c r="E7" s="32"/>
      <c r="F7" s="32"/>
    </row>
    <row r="8" spans="1:6" s="6" customFormat="1" ht="30" customHeight="1" x14ac:dyDescent="0.3">
      <c r="A8" s="18"/>
      <c r="B8" s="32"/>
      <c r="C8" s="32"/>
      <c r="D8" s="32"/>
      <c r="E8" s="32"/>
      <c r="F8" s="32"/>
    </row>
    <row r="9" spans="1:6" s="6" customFormat="1" ht="30" customHeight="1" x14ac:dyDescent="0.3">
      <c r="A9" s="18"/>
      <c r="B9" s="32"/>
      <c r="C9" s="32"/>
      <c r="D9" s="32"/>
      <c r="E9" s="32"/>
      <c r="F9" s="32"/>
    </row>
    <row r="10" spans="1:6" s="6" customFormat="1" ht="30" customHeight="1" x14ac:dyDescent="0.3">
      <c r="A10" s="18"/>
      <c r="B10" s="32"/>
      <c r="C10" s="32"/>
      <c r="D10" s="32"/>
      <c r="E10" s="32"/>
      <c r="F10" s="32"/>
    </row>
    <row r="11" spans="1:6" s="6" customFormat="1" ht="30" customHeight="1" x14ac:dyDescent="0.3">
      <c r="A11" s="18"/>
      <c r="B11" s="32"/>
      <c r="C11" s="32"/>
      <c r="D11" s="32"/>
      <c r="E11" s="32"/>
      <c r="F11" s="32"/>
    </row>
    <row r="12" spans="1:6" ht="28.8" x14ac:dyDescent="0.3">
      <c r="A12" s="30" t="s">
        <v>172</v>
      </c>
      <c r="B12" s="31" t="s">
        <v>169</v>
      </c>
      <c r="C12" s="30" t="s">
        <v>160</v>
      </c>
      <c r="D12" s="31" t="s">
        <v>161</v>
      </c>
      <c r="E12" s="15" t="s">
        <v>162</v>
      </c>
      <c r="F12" s="15" t="s">
        <v>163</v>
      </c>
    </row>
    <row r="13" spans="1:6" s="6" customFormat="1" ht="30" customHeight="1" x14ac:dyDescent="0.3">
      <c r="A13" s="18"/>
      <c r="B13" s="32"/>
      <c r="C13" s="32"/>
      <c r="D13" s="32"/>
      <c r="E13" s="32"/>
      <c r="F13" s="32"/>
    </row>
    <row r="14" spans="1:6" s="6" customFormat="1" ht="30" customHeight="1" x14ac:dyDescent="0.3">
      <c r="A14" s="18"/>
      <c r="B14" s="32"/>
      <c r="C14" s="32"/>
      <c r="D14" s="32"/>
      <c r="E14" s="32"/>
      <c r="F14" s="32"/>
    </row>
    <row r="15" spans="1:6" s="6" customFormat="1" ht="30" customHeight="1" x14ac:dyDescent="0.3">
      <c r="A15" s="18"/>
      <c r="B15" s="32"/>
      <c r="C15" s="32"/>
      <c r="D15" s="32"/>
      <c r="E15" s="32"/>
      <c r="F15" s="32"/>
    </row>
    <row r="16" spans="1:6" s="6" customFormat="1" ht="30" customHeight="1" x14ac:dyDescent="0.3">
      <c r="A16" s="18"/>
      <c r="B16" s="32"/>
      <c r="C16" s="32"/>
      <c r="D16" s="32"/>
      <c r="E16" s="32"/>
      <c r="F16" s="32"/>
    </row>
    <row r="17" spans="1:6" s="6" customFormat="1" ht="30" customHeight="1" x14ac:dyDescent="0.3">
      <c r="A17" s="18"/>
      <c r="B17" s="32"/>
      <c r="C17" s="32"/>
      <c r="D17" s="32"/>
      <c r="E17" s="32"/>
      <c r="F17" s="32"/>
    </row>
    <row r="18" spans="1:6" s="6" customFormat="1" ht="30" customHeight="1" x14ac:dyDescent="0.3">
      <c r="A18" s="18"/>
      <c r="B18" s="32"/>
      <c r="C18" s="32"/>
      <c r="D18" s="32"/>
      <c r="E18" s="32"/>
      <c r="F18" s="32"/>
    </row>
    <row r="19" spans="1:6" s="6" customFormat="1" ht="30" customHeight="1" x14ac:dyDescent="0.3">
      <c r="A19" s="18"/>
      <c r="B19" s="32"/>
      <c r="C19" s="32"/>
      <c r="D19" s="32"/>
      <c r="E19" s="32"/>
      <c r="F19" s="32"/>
    </row>
    <row r="20" spans="1:6" s="6" customFormat="1" ht="30" customHeight="1" x14ac:dyDescent="0.3">
      <c r="A20" s="18"/>
      <c r="B20" s="32"/>
      <c r="C20" s="32"/>
      <c r="D20" s="32"/>
      <c r="E20" s="32"/>
      <c r="F20" s="32"/>
    </row>
    <row r="21" spans="1:6" s="6" customFormat="1" ht="30" customHeight="1" x14ac:dyDescent="0.3">
      <c r="A21" s="18"/>
      <c r="B21" s="32"/>
      <c r="C21" s="32"/>
      <c r="D21" s="32"/>
      <c r="E21" s="32"/>
      <c r="F21" s="32"/>
    </row>
    <row r="22" spans="1:6" s="6" customFormat="1" ht="30" customHeight="1" x14ac:dyDescent="0.3">
      <c r="A22" s="18"/>
      <c r="B22" s="32"/>
      <c r="C22" s="32"/>
      <c r="D22" s="32"/>
      <c r="E22" s="32"/>
      <c r="F22" s="32"/>
    </row>
    <row r="23" spans="1:6" s="6" customFormat="1" ht="30" customHeight="1" x14ac:dyDescent="0.3">
      <c r="A23" s="18"/>
      <c r="B23" s="32"/>
      <c r="C23" s="32"/>
      <c r="D23" s="32"/>
      <c r="E23" s="32"/>
      <c r="F23" s="32"/>
    </row>
    <row r="24" spans="1:6" s="6" customFormat="1" ht="30" customHeight="1" x14ac:dyDescent="0.3">
      <c r="A24" s="18"/>
      <c r="B24" s="32"/>
      <c r="C24" s="32"/>
      <c r="D24" s="32"/>
      <c r="E24" s="32"/>
      <c r="F24" s="32"/>
    </row>
    <row r="25" spans="1:6" s="6" customFormat="1" ht="30" customHeight="1" x14ac:dyDescent="0.3">
      <c r="A25" s="18"/>
      <c r="B25" s="32"/>
      <c r="C25" s="32"/>
      <c r="D25" s="32"/>
      <c r="E25" s="32"/>
      <c r="F25" s="32"/>
    </row>
    <row r="26" spans="1:6" s="6" customFormat="1" ht="30" customHeight="1" x14ac:dyDescent="0.3">
      <c r="A26" s="18"/>
      <c r="B26" s="32"/>
      <c r="C26" s="32"/>
      <c r="D26" s="32"/>
      <c r="E26" s="32"/>
      <c r="F26" s="32"/>
    </row>
    <row r="27" spans="1:6" s="6" customFormat="1" ht="30" customHeight="1" x14ac:dyDescent="0.3">
      <c r="A27" s="18"/>
      <c r="B27" s="32"/>
      <c r="C27" s="32"/>
      <c r="D27" s="32"/>
      <c r="E27" s="32"/>
      <c r="F27" s="32"/>
    </row>
    <row r="28" spans="1:6" s="6" customFormat="1" ht="30" customHeight="1" x14ac:dyDescent="0.3">
      <c r="A28" s="18"/>
      <c r="B28" s="32"/>
      <c r="C28" s="32"/>
      <c r="D28" s="32"/>
      <c r="E28" s="32"/>
      <c r="F28" s="32"/>
    </row>
    <row r="29" spans="1:6" s="6" customFormat="1" ht="30" customHeight="1" x14ac:dyDescent="0.3">
      <c r="A29" s="18"/>
      <c r="B29" s="32"/>
      <c r="C29" s="32"/>
      <c r="D29" s="32"/>
      <c r="E29" s="32"/>
      <c r="F29" s="32"/>
    </row>
    <row r="30" spans="1:6" s="6" customFormat="1" ht="30" customHeight="1" x14ac:dyDescent="0.3">
      <c r="A30" s="18"/>
      <c r="B30" s="32"/>
      <c r="C30" s="32"/>
      <c r="D30" s="32"/>
      <c r="E30" s="32"/>
      <c r="F30" s="32"/>
    </row>
    <row r="31" spans="1:6" s="6" customFormat="1" ht="30" customHeight="1" x14ac:dyDescent="0.3">
      <c r="A31" s="18"/>
      <c r="B31" s="32"/>
      <c r="C31" s="32"/>
      <c r="D31" s="32"/>
      <c r="E31" s="32"/>
      <c r="F31" s="32"/>
    </row>
    <row r="32" spans="1:6" ht="28.8" x14ac:dyDescent="0.3">
      <c r="A32" s="30" t="s">
        <v>173</v>
      </c>
      <c r="B32" s="31" t="s">
        <v>168</v>
      </c>
      <c r="C32" s="30" t="s">
        <v>160</v>
      </c>
      <c r="D32" s="31" t="s">
        <v>161</v>
      </c>
      <c r="E32" s="15" t="s">
        <v>162</v>
      </c>
      <c r="F32" s="15" t="s">
        <v>163</v>
      </c>
    </row>
    <row r="33" spans="1:6" s="6" customFormat="1" ht="30" customHeight="1" x14ac:dyDescent="0.3">
      <c r="A33" s="18"/>
      <c r="B33" s="32"/>
      <c r="C33" s="32"/>
      <c r="D33" s="32"/>
      <c r="E33" s="32"/>
      <c r="F33" s="32"/>
    </row>
    <row r="34" spans="1:6" s="6" customFormat="1" ht="30" customHeight="1" x14ac:dyDescent="0.3">
      <c r="A34" s="18"/>
      <c r="B34" s="32"/>
      <c r="C34" s="32"/>
      <c r="D34" s="32"/>
      <c r="E34" s="32"/>
      <c r="F34" s="32"/>
    </row>
    <row r="35" spans="1:6" s="6" customFormat="1" ht="30" customHeight="1" x14ac:dyDescent="0.3">
      <c r="A35" s="18"/>
      <c r="B35" s="32"/>
      <c r="C35" s="32"/>
      <c r="D35" s="32"/>
      <c r="E35" s="32"/>
      <c r="F35" s="32"/>
    </row>
    <row r="36" spans="1:6" s="6" customFormat="1" ht="30" customHeight="1" x14ac:dyDescent="0.3">
      <c r="A36" s="18"/>
      <c r="B36" s="32"/>
      <c r="C36" s="32"/>
      <c r="D36" s="32"/>
      <c r="E36" s="32"/>
      <c r="F36" s="32"/>
    </row>
    <row r="37" spans="1:6" s="6" customFormat="1" ht="30" customHeight="1" x14ac:dyDescent="0.3">
      <c r="A37" s="18"/>
      <c r="B37" s="32"/>
      <c r="C37" s="32"/>
      <c r="D37" s="32"/>
      <c r="E37" s="32"/>
      <c r="F37" s="32"/>
    </row>
    <row r="38" spans="1:6" s="6" customFormat="1" ht="30" customHeight="1" x14ac:dyDescent="0.3">
      <c r="A38" s="18"/>
      <c r="B38" s="32"/>
      <c r="C38" s="32"/>
      <c r="D38" s="32"/>
      <c r="E38" s="32"/>
      <c r="F38" s="32"/>
    </row>
    <row r="39" spans="1:6" s="6" customFormat="1" ht="30" customHeight="1" x14ac:dyDescent="0.3">
      <c r="A39" s="18"/>
      <c r="B39" s="32"/>
      <c r="C39" s="32"/>
      <c r="D39" s="32"/>
      <c r="E39" s="32"/>
      <c r="F39" s="32"/>
    </row>
    <row r="40" spans="1:6" s="6" customFormat="1" ht="30" customHeight="1" x14ac:dyDescent="0.3">
      <c r="A40" s="18"/>
      <c r="B40" s="32"/>
      <c r="C40" s="32"/>
      <c r="D40" s="32"/>
      <c r="E40" s="32"/>
      <c r="F40" s="32"/>
    </row>
    <row r="41" spans="1:6" s="6" customFormat="1" ht="30" customHeight="1" x14ac:dyDescent="0.3">
      <c r="A41" s="18"/>
      <c r="B41" s="32"/>
      <c r="C41" s="32"/>
      <c r="D41" s="32"/>
      <c r="E41" s="32"/>
      <c r="F41" s="32"/>
    </row>
    <row r="42" spans="1:6" s="6" customFormat="1" ht="30" customHeight="1" x14ac:dyDescent="0.3">
      <c r="A42" s="18"/>
      <c r="B42" s="32"/>
      <c r="C42" s="32"/>
      <c r="D42" s="32"/>
      <c r="E42" s="32"/>
      <c r="F42" s="32"/>
    </row>
    <row r="43" spans="1:6" s="6" customFormat="1" ht="30" customHeight="1" x14ac:dyDescent="0.3">
      <c r="A43" s="18"/>
      <c r="B43" s="32"/>
      <c r="C43" s="32"/>
      <c r="D43" s="32"/>
      <c r="E43" s="32"/>
      <c r="F43" s="32"/>
    </row>
    <row r="44" spans="1:6" s="6" customFormat="1" ht="30" customHeight="1" x14ac:dyDescent="0.3">
      <c r="A44" s="18"/>
      <c r="B44" s="32"/>
      <c r="C44" s="32"/>
      <c r="D44" s="32"/>
      <c r="E44" s="32"/>
      <c r="F44" s="32"/>
    </row>
    <row r="45" spans="1:6" s="6" customFormat="1" ht="30" customHeight="1" x14ac:dyDescent="0.3">
      <c r="A45" s="18"/>
      <c r="B45" s="32"/>
      <c r="C45" s="32"/>
      <c r="D45" s="32"/>
      <c r="E45" s="32"/>
      <c r="F45" s="32"/>
    </row>
    <row r="46" spans="1:6" s="6" customFormat="1" ht="30" customHeight="1" x14ac:dyDescent="0.3">
      <c r="A46" s="18"/>
      <c r="B46" s="32"/>
      <c r="C46" s="32"/>
      <c r="D46" s="32"/>
      <c r="E46" s="32"/>
      <c r="F46" s="32"/>
    </row>
    <row r="47" spans="1:6" s="6" customFormat="1" ht="30" customHeight="1" x14ac:dyDescent="0.3">
      <c r="A47" s="18"/>
      <c r="B47" s="32"/>
      <c r="C47" s="32"/>
      <c r="D47" s="32"/>
      <c r="E47" s="32"/>
      <c r="F47" s="32"/>
    </row>
    <row r="48" spans="1:6" s="6" customFormat="1" ht="30" customHeight="1" x14ac:dyDescent="0.3">
      <c r="A48" s="18"/>
      <c r="B48" s="32"/>
      <c r="C48" s="32"/>
      <c r="D48" s="32"/>
      <c r="E48" s="32"/>
      <c r="F48" s="32"/>
    </row>
    <row r="49" spans="1:6" s="6" customFormat="1" ht="30" customHeight="1" x14ac:dyDescent="0.3">
      <c r="A49" s="18"/>
      <c r="B49" s="32"/>
      <c r="C49" s="32"/>
      <c r="D49" s="32"/>
      <c r="E49" s="32"/>
      <c r="F49" s="32"/>
    </row>
    <row r="50" spans="1:6" s="6" customFormat="1" ht="30" customHeight="1" x14ac:dyDescent="0.3">
      <c r="A50" s="18"/>
      <c r="B50" s="32"/>
      <c r="C50" s="32"/>
      <c r="D50" s="32"/>
      <c r="E50" s="32"/>
      <c r="F50" s="32"/>
    </row>
    <row r="51" spans="1:6" s="6" customFormat="1" ht="30" customHeight="1" x14ac:dyDescent="0.3">
      <c r="A51" s="18"/>
      <c r="B51" s="32"/>
      <c r="C51" s="32"/>
      <c r="D51" s="32"/>
      <c r="E51" s="32"/>
      <c r="F51" s="32"/>
    </row>
    <row r="52" spans="1:6" ht="28.8" x14ac:dyDescent="0.3">
      <c r="A52" s="30" t="s">
        <v>174</v>
      </c>
      <c r="B52" s="31" t="s">
        <v>167</v>
      </c>
      <c r="C52" s="30" t="s">
        <v>160</v>
      </c>
      <c r="D52" s="31" t="s">
        <v>161</v>
      </c>
      <c r="E52" s="15" t="s">
        <v>162</v>
      </c>
      <c r="F52" s="15" t="s">
        <v>163</v>
      </c>
    </row>
    <row r="53" spans="1:6" s="5" customFormat="1" ht="30" customHeight="1" x14ac:dyDescent="0.3">
      <c r="A53" s="18"/>
      <c r="B53" s="18"/>
      <c r="C53" s="18"/>
      <c r="D53" s="18"/>
      <c r="E53" s="18"/>
      <c r="F53" s="18"/>
    </row>
    <row r="54" spans="1:6" s="5" customFormat="1" ht="30" customHeight="1" x14ac:dyDescent="0.3">
      <c r="A54" s="18"/>
      <c r="B54" s="18"/>
      <c r="C54" s="18"/>
      <c r="D54" s="18"/>
      <c r="E54" s="18"/>
      <c r="F54" s="18"/>
    </row>
    <row r="55" spans="1:6" s="5" customFormat="1" ht="30" customHeight="1" x14ac:dyDescent="0.3">
      <c r="A55" s="18"/>
      <c r="B55" s="18"/>
      <c r="C55" s="18"/>
      <c r="D55" s="18"/>
      <c r="E55" s="18"/>
      <c r="F55" s="18"/>
    </row>
    <row r="56" spans="1:6" s="5" customFormat="1" ht="30" customHeight="1" x14ac:dyDescent="0.3">
      <c r="A56" s="18"/>
      <c r="B56" s="18"/>
      <c r="C56" s="18"/>
      <c r="D56" s="18"/>
      <c r="E56" s="18"/>
      <c r="F56" s="18"/>
    </row>
    <row r="57" spans="1:6" s="5" customFormat="1" ht="30" customHeight="1" x14ac:dyDescent="0.3">
      <c r="A57" s="18"/>
      <c r="B57" s="18"/>
      <c r="C57" s="18"/>
      <c r="D57" s="18"/>
      <c r="E57" s="18"/>
      <c r="F57" s="18"/>
    </row>
    <row r="58" spans="1:6" s="5" customFormat="1" ht="30" customHeight="1" x14ac:dyDescent="0.3">
      <c r="A58" s="18"/>
      <c r="B58" s="18"/>
      <c r="C58" s="18"/>
      <c r="D58" s="18"/>
      <c r="E58" s="18"/>
      <c r="F58" s="18"/>
    </row>
    <row r="59" spans="1:6" s="5" customFormat="1" ht="30" customHeight="1" x14ac:dyDescent="0.3">
      <c r="A59" s="18"/>
      <c r="B59" s="18"/>
      <c r="C59" s="18"/>
      <c r="D59" s="18"/>
      <c r="E59" s="18"/>
      <c r="F59" s="18"/>
    </row>
    <row r="60" spans="1:6" s="5" customFormat="1" ht="30" customHeight="1" x14ac:dyDescent="0.3">
      <c r="A60" s="18"/>
      <c r="B60" s="18"/>
      <c r="C60" s="18"/>
      <c r="D60" s="18"/>
      <c r="E60" s="18"/>
      <c r="F60" s="18"/>
    </row>
    <row r="61" spans="1:6" s="5" customFormat="1" ht="30" customHeight="1" x14ac:dyDescent="0.3">
      <c r="A61" s="18"/>
      <c r="B61" s="18"/>
      <c r="C61" s="18"/>
      <c r="D61" s="18"/>
      <c r="E61" s="18"/>
      <c r="F61" s="18"/>
    </row>
    <row r="62" spans="1:6" s="5" customFormat="1" ht="30" customHeight="1" x14ac:dyDescent="0.3">
      <c r="A62" s="18"/>
      <c r="B62" s="18"/>
      <c r="C62" s="18"/>
      <c r="D62" s="18"/>
      <c r="E62" s="18"/>
      <c r="F62" s="18"/>
    </row>
    <row r="63" spans="1:6" s="5" customFormat="1" ht="30" customHeight="1" x14ac:dyDescent="0.3">
      <c r="A63" s="18"/>
      <c r="B63" s="18"/>
      <c r="C63" s="18"/>
      <c r="D63" s="18"/>
      <c r="E63" s="18"/>
      <c r="F63" s="18"/>
    </row>
    <row r="64" spans="1:6" s="5" customFormat="1" ht="30" customHeight="1" x14ac:dyDescent="0.3">
      <c r="A64" s="18"/>
      <c r="B64" s="18"/>
      <c r="C64" s="18"/>
      <c r="D64" s="18"/>
      <c r="E64" s="18"/>
      <c r="F64" s="18"/>
    </row>
    <row r="65" spans="1:6" s="5" customFormat="1" ht="30" customHeight="1" x14ac:dyDescent="0.3">
      <c r="A65" s="18"/>
      <c r="B65" s="18"/>
      <c r="C65" s="18"/>
      <c r="D65" s="18"/>
      <c r="E65" s="18"/>
      <c r="F65" s="18"/>
    </row>
    <row r="66" spans="1:6" s="5" customFormat="1" ht="30" customHeight="1" x14ac:dyDescent="0.3">
      <c r="A66" s="18"/>
      <c r="B66" s="18"/>
      <c r="C66" s="18"/>
      <c r="D66" s="18"/>
      <c r="E66" s="18"/>
      <c r="F66" s="18"/>
    </row>
    <row r="67" spans="1:6" s="5" customFormat="1" ht="30" customHeight="1" x14ac:dyDescent="0.3">
      <c r="A67" s="18"/>
      <c r="B67" s="18"/>
      <c r="C67" s="18"/>
      <c r="D67" s="18"/>
      <c r="E67" s="18"/>
      <c r="F67" s="18"/>
    </row>
    <row r="68" spans="1:6" s="5" customFormat="1" ht="30" customHeight="1" x14ac:dyDescent="0.3">
      <c r="A68" s="18"/>
      <c r="B68" s="18"/>
      <c r="C68" s="18"/>
      <c r="D68" s="18"/>
      <c r="E68" s="18"/>
      <c r="F68" s="18"/>
    </row>
    <row r="69" spans="1:6" s="5" customFormat="1" ht="30" customHeight="1" x14ac:dyDescent="0.3">
      <c r="A69" s="18"/>
      <c r="B69" s="18"/>
      <c r="C69" s="18"/>
      <c r="D69" s="18"/>
      <c r="E69" s="18"/>
      <c r="F69" s="18"/>
    </row>
    <row r="70" spans="1:6" s="5" customFormat="1" ht="30" customHeight="1" x14ac:dyDescent="0.3">
      <c r="A70" s="18"/>
      <c r="B70" s="18"/>
      <c r="C70" s="18"/>
      <c r="D70" s="18"/>
      <c r="E70" s="18"/>
      <c r="F70" s="18"/>
    </row>
    <row r="71" spans="1:6" s="5" customFormat="1" ht="30" customHeight="1" x14ac:dyDescent="0.3">
      <c r="A71" s="18"/>
      <c r="B71" s="18"/>
      <c r="C71" s="18"/>
      <c r="D71" s="18"/>
      <c r="E71" s="18"/>
      <c r="F71" s="18"/>
    </row>
    <row r="72" spans="1:6" s="5" customFormat="1" ht="30" customHeight="1" x14ac:dyDescent="0.3">
      <c r="A72" s="18"/>
      <c r="B72" s="18"/>
      <c r="C72" s="18"/>
      <c r="D72" s="18"/>
      <c r="E72" s="18"/>
      <c r="F72" s="18"/>
    </row>
    <row r="73" spans="1:6" s="5" customFormat="1" ht="30" customHeight="1" x14ac:dyDescent="0.3">
      <c r="A73" s="18"/>
      <c r="B73" s="18"/>
      <c r="C73" s="18"/>
      <c r="D73" s="18"/>
      <c r="E73" s="18"/>
      <c r="F73" s="18"/>
    </row>
    <row r="74" spans="1:6" s="5" customFormat="1" ht="30" customHeight="1" x14ac:dyDescent="0.3">
      <c r="A74" s="18"/>
      <c r="B74" s="18"/>
      <c r="C74" s="18"/>
      <c r="D74" s="18"/>
      <c r="E74" s="18"/>
      <c r="F74" s="18"/>
    </row>
    <row r="75" spans="1:6" s="5" customFormat="1" ht="30" customHeight="1" x14ac:dyDescent="0.3">
      <c r="A75" s="18"/>
      <c r="B75" s="18"/>
      <c r="C75" s="18"/>
      <c r="D75" s="18"/>
      <c r="E75" s="18"/>
      <c r="F75" s="18"/>
    </row>
    <row r="76" spans="1:6" s="5" customFormat="1" ht="30" customHeight="1" x14ac:dyDescent="0.3">
      <c r="A76" s="18"/>
      <c r="B76" s="18"/>
      <c r="C76" s="18"/>
      <c r="D76" s="18"/>
      <c r="E76" s="18"/>
      <c r="F76" s="18"/>
    </row>
    <row r="77" spans="1:6" s="5" customFormat="1" ht="30" customHeight="1" x14ac:dyDescent="0.3">
      <c r="A77" s="18"/>
      <c r="B77" s="18"/>
      <c r="C77" s="18"/>
      <c r="D77" s="18"/>
      <c r="E77" s="18"/>
      <c r="F77" s="18"/>
    </row>
    <row r="78" spans="1:6" s="5" customFormat="1" ht="30" customHeight="1" x14ac:dyDescent="0.3">
      <c r="A78" s="18"/>
      <c r="B78" s="18"/>
      <c r="C78" s="18"/>
      <c r="D78" s="18"/>
      <c r="E78" s="18"/>
      <c r="F78" s="18"/>
    </row>
    <row r="79" spans="1:6" s="5" customFormat="1" ht="30" customHeight="1" x14ac:dyDescent="0.3">
      <c r="A79" s="18"/>
      <c r="B79" s="18"/>
      <c r="C79" s="18"/>
      <c r="D79" s="18"/>
      <c r="E79" s="18"/>
      <c r="F79" s="18"/>
    </row>
    <row r="80" spans="1:6" s="5" customFormat="1" ht="30" customHeight="1" x14ac:dyDescent="0.3">
      <c r="A80" s="18"/>
      <c r="B80" s="18"/>
      <c r="C80" s="18"/>
      <c r="D80" s="18"/>
      <c r="E80" s="18"/>
      <c r="F80" s="18"/>
    </row>
    <row r="81" spans="1:6" s="5" customFormat="1" ht="30" customHeight="1" x14ac:dyDescent="0.3">
      <c r="A81" s="18"/>
      <c r="B81" s="18"/>
      <c r="C81" s="18"/>
      <c r="D81" s="18"/>
      <c r="E81" s="18"/>
      <c r="F81" s="18"/>
    </row>
    <row r="82" spans="1:6" s="5" customFormat="1" ht="30" customHeight="1" x14ac:dyDescent="0.3">
      <c r="A82" s="18"/>
      <c r="B82" s="18"/>
      <c r="C82" s="18"/>
      <c r="D82" s="18"/>
      <c r="E82" s="18"/>
      <c r="F82" s="18"/>
    </row>
    <row r="83" spans="1:6" s="5" customFormat="1" ht="30" customHeight="1" x14ac:dyDescent="0.3">
      <c r="A83" s="18"/>
      <c r="B83" s="18"/>
      <c r="C83" s="18"/>
      <c r="D83" s="18"/>
      <c r="E83" s="18"/>
      <c r="F83" s="18"/>
    </row>
    <row r="84" spans="1:6" s="5" customFormat="1" ht="30" customHeight="1" x14ac:dyDescent="0.3">
      <c r="A84" s="18"/>
      <c r="B84" s="18"/>
      <c r="C84" s="18"/>
      <c r="D84" s="18"/>
      <c r="E84" s="18"/>
      <c r="F84" s="18"/>
    </row>
    <row r="85" spans="1:6" s="5" customFormat="1" ht="30" customHeight="1" x14ac:dyDescent="0.3">
      <c r="A85" s="18"/>
      <c r="B85" s="18"/>
      <c r="C85" s="18"/>
      <c r="D85" s="18"/>
      <c r="E85" s="18"/>
      <c r="F85" s="18"/>
    </row>
    <row r="86" spans="1:6" s="6" customFormat="1" ht="28.8" x14ac:dyDescent="0.3">
      <c r="A86" s="33" t="s">
        <v>165</v>
      </c>
      <c r="B86" s="10" t="s">
        <v>134</v>
      </c>
      <c r="C86" s="33" t="s">
        <v>160</v>
      </c>
      <c r="D86" s="10" t="s">
        <v>161</v>
      </c>
      <c r="E86" s="11" t="s">
        <v>162</v>
      </c>
      <c r="F86" s="11" t="s">
        <v>163</v>
      </c>
    </row>
    <row r="87" spans="1:6" s="6" customFormat="1" x14ac:dyDescent="0.3">
      <c r="A87" s="32"/>
      <c r="B87" s="32"/>
      <c r="C87" s="32"/>
      <c r="D87" s="32"/>
      <c r="E87" s="32"/>
      <c r="F87" s="32"/>
    </row>
    <row r="88" spans="1:6" s="6" customFormat="1" x14ac:dyDescent="0.3">
      <c r="A88" s="32"/>
      <c r="B88" s="32"/>
      <c r="C88" s="32"/>
      <c r="D88" s="32"/>
      <c r="E88" s="32"/>
      <c r="F88" s="32"/>
    </row>
    <row r="89" spans="1:6" s="6" customFormat="1" x14ac:dyDescent="0.3">
      <c r="A89" s="32"/>
      <c r="B89" s="32"/>
      <c r="C89" s="32"/>
      <c r="D89" s="32"/>
      <c r="E89" s="32"/>
      <c r="F89" s="32"/>
    </row>
    <row r="90" spans="1:6" s="6" customFormat="1" x14ac:dyDescent="0.3">
      <c r="A90" s="32"/>
      <c r="B90" s="32"/>
      <c r="C90" s="32"/>
      <c r="D90" s="32"/>
      <c r="E90" s="32"/>
      <c r="F90" s="32"/>
    </row>
    <row r="91" spans="1:6" s="6" customFormat="1" x14ac:dyDescent="0.3">
      <c r="A91" s="32"/>
      <c r="B91" s="32"/>
      <c r="C91" s="32"/>
      <c r="D91" s="32"/>
      <c r="E91" s="32"/>
      <c r="F91" s="32"/>
    </row>
    <row r="92" spans="1:6" x14ac:dyDescent="0.3">
      <c r="A92" s="28"/>
      <c r="B92" s="28"/>
      <c r="C92" s="28"/>
      <c r="D92" s="28"/>
      <c r="E92" s="28"/>
      <c r="F92" s="28"/>
    </row>
    <row r="93" spans="1:6" x14ac:dyDescent="0.3">
      <c r="A93" s="28"/>
      <c r="B93" s="28"/>
      <c r="C93" s="28"/>
      <c r="D93" s="28"/>
      <c r="E93" s="28"/>
      <c r="F93" s="28"/>
    </row>
    <row r="94" spans="1:6" x14ac:dyDescent="0.3">
      <c r="A94" s="28"/>
      <c r="B94" s="28"/>
      <c r="C94" s="28"/>
      <c r="D94" s="28"/>
      <c r="E94" s="28"/>
      <c r="F94" s="28"/>
    </row>
    <row r="95" spans="1:6" x14ac:dyDescent="0.3">
      <c r="A95" s="28"/>
      <c r="B95" s="28"/>
      <c r="C95" s="28"/>
      <c r="D95" s="28"/>
      <c r="E95" s="28"/>
      <c r="F95" s="28"/>
    </row>
    <row r="96" spans="1:6" x14ac:dyDescent="0.3">
      <c r="A96" s="28"/>
      <c r="B96" s="28"/>
      <c r="C96" s="28"/>
      <c r="D96" s="28"/>
      <c r="E96" s="28"/>
      <c r="F96" s="28"/>
    </row>
    <row r="97" spans="1:6" x14ac:dyDescent="0.3">
      <c r="A97" s="28"/>
      <c r="B97" s="28"/>
      <c r="C97" s="28"/>
      <c r="D97" s="28"/>
      <c r="E97" s="28"/>
      <c r="F97" s="28"/>
    </row>
    <row r="98" spans="1:6" x14ac:dyDescent="0.3">
      <c r="A98" s="28"/>
      <c r="B98" s="28"/>
      <c r="C98" s="28"/>
      <c r="D98" s="28"/>
      <c r="E98" s="28"/>
      <c r="F98" s="28"/>
    </row>
    <row r="99" spans="1:6" x14ac:dyDescent="0.3">
      <c r="A99" s="28"/>
      <c r="B99" s="28"/>
      <c r="C99" s="28"/>
      <c r="D99" s="28"/>
      <c r="E99" s="28"/>
      <c r="F99" s="28"/>
    </row>
    <row r="100" spans="1:6" x14ac:dyDescent="0.3">
      <c r="A100" s="28"/>
      <c r="B100" s="28"/>
      <c r="C100" s="28"/>
      <c r="D100" s="28"/>
      <c r="E100" s="28"/>
      <c r="F100" s="28"/>
    </row>
  </sheetData>
  <sheetProtection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1-MRAC Info</vt:lpstr>
      <vt:lpstr>2a-Access Plan Guide</vt:lpstr>
      <vt:lpstr>2b-Instructions</vt:lpstr>
      <vt:lpstr>3-Org Practice Survey</vt:lpstr>
      <vt:lpstr>4-Prog &amp; Services Survey</vt:lpstr>
      <vt:lpstr>5-Physical Site-1 Survey</vt:lpstr>
      <vt:lpstr>6-Physical Site-2 Survey</vt:lpstr>
      <vt:lpstr>7 - Access Plan Worksheet</vt:lpstr>
      <vt:lpstr>Sheet1</vt:lpstr>
      <vt:lpstr>'5-Physical Site-1 Survey'!OLE_LINK1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Dunn</dc:creator>
  <cp:lastModifiedBy>Craig Dunn</cp:lastModifiedBy>
  <cp:lastPrinted>2016-09-21T21:18:23Z</cp:lastPrinted>
  <dcterms:created xsi:type="dcterms:W3CDTF">2016-09-20T13:48:50Z</dcterms:created>
  <dcterms:modified xsi:type="dcterms:W3CDTF">2017-09-18T18:14:39Z</dcterms:modified>
</cp:coreProperties>
</file>